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amp; Matriks" sheetId="1" r:id="rId4"/>
    <sheet state="visible" name="Strategi" sheetId="2" r:id="rId5"/>
    <sheet state="visible" name="Pelan Pengambilan" sheetId="3" r:id="rId6"/>
    <sheet state="visible" name="Gantt Chart" sheetId="4" r:id="rId7"/>
    <sheet state="visible" name="Pelaporan" sheetId="5" r:id="rId8"/>
    <sheet state="visible" name="Ringkasan Pengisian" sheetId="6" r:id="rId9"/>
  </sheets>
  <definedNames/>
  <calcPr/>
  <extLst>
    <ext uri="GoogleSheetsCustomDataVersion2">
      <go:sheetsCustomData xmlns:go="http://customooxmlschemas.google.com/" r:id="rId10" roundtripDataChecksum="iKgssQdh5lIKbuFvF1fsi1UFzbiTWuME58J6gQ0uyEQ="/>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E25">
      <text>
        <t xml:space="preserve">======
ID#AAAB6QIpYsw
NURUL HUDA BINTI HASSAN @ ASAN (MOH)    (2026-05-21 04:53:54)
4 jawatan untuk dilelong</t>
      </text>
    </comment>
    <comment authorId="0" ref="D25">
      <text>
        <t xml:space="preserve">======
ID#AAAB6QIpYso
NURUL HUDA BINTI HASSAN @ ASAN (MOH)    (2026-05-21 04:35:58)
Kelulusan pengisian asal 183. Virement daripada skim Jurupulih Perubatan (Fisioterapi) sebanyak 31. Jumlah 214</t>
      </text>
    </comment>
    <comment authorId="0" ref="D21">
      <text>
        <t xml:space="preserve">======
ID#AAAB6QIpYsk
NURUL HANA BINTI MOHD RAMLI (MOH)    (2026-05-21 04:21:05)
Kelulusan asal pengisian 157. Virement ke skim Pemandu 69 dan Pembantu Kesihatan Awam sebanyak 31</t>
      </text>
    </comment>
    <comment authorId="0" ref="D20">
      <text>
        <t xml:space="preserve">======
ID#AAAB6QIpYsY
NURUL HANA BINTI MOHD RAMLI (MOH)    (2026-05-21 03:44:56)
Kelulusan pengisian asal 156. Virement ke skim Pemandu sebanyak 100</t>
      </text>
    </comment>
    <comment authorId="0" ref="M13">
      <text>
        <t xml:space="preserve">======
ID#AAAB6QIpYr0
CHE WAN NUR ASIQIN BINTI CHE WAN MOHD SHOKRI (MOH)    (2026-05-21 02:48:43)
urusan calon Covid (531). KP ada baki 68 (reserve utk calon PSB, ulangan, PST)</t>
      </text>
    </comment>
    <comment authorId="0" ref="M12">
      <text>
        <t xml:space="preserve">======
ID#AAAB6QIpYrw
CHE WAN NUR ASIQIN BINTI CHE WAN MOHD SHOKRI (MOH)    (2026-05-21 02:48:26)
urusan calon IPTA/ IPTS</t>
      </text>
    </comment>
    <comment authorId="0" ref="G13">
      <text>
        <t xml:space="preserve">======
ID#AAAB6QIpYrs
CHE WAN NUR ASIQIN BINTI CHE WAN MOHD SHOKRI (MOH)    (2026-05-21 02:44:00)
Graduan ILKKM Fasa 9, 10, 11</t>
      </text>
    </comment>
    <comment authorId="0" ref="G12">
      <text>
        <t xml:space="preserve">======
ID#AAAB6QIpYro
CHE WAN NUR ASIQIN BINTI CHE WAN MOHD SHOKRI (MOH)    (2026-05-21 02:37:31)
data ambilan graduan ILKKM, JM PSL, 15 Kuantan</t>
      </text>
    </comment>
    <comment authorId="0" ref="D13">
      <text>
        <t xml:space="preserve">======
ID#AAAB6QIpYrk
CHE WAN NUR ASIQIN BINTI CHE WAN MOHD SHOKRI (MOH)    (2026-05-21 02:33:53)
asal 899 + 800 (virement daripada Jururawat)</t>
      </text>
    </comment>
    <comment authorId="0" ref="D12">
      <text>
        <t xml:space="preserve">======
ID#AAAB6QIpYrg
CHE WAN NUR ASIQIN BINTI CHE WAN MOHD SHOKRI (MOH)    (2026-05-21 02:32:27)
kelulusan asal 3,704. 800 virement ke skim PPP (lantikan Covid)</t>
      </text>
    </comment>
    <comment authorId="0" ref="W8">
      <text>
        <t xml:space="preserve">======
ID#AAAB62NI2PQ
Unknown Author    (2026-05-20 21:13:53)
PERATUS PENGISIAN (Pemberat 20%)
1 - Sangat Rendah: ≥80% terisi
2 - Rendah: 70-79% terisi
3 - Sederhana: 50-69% terisi
4 - Tinggi: 30-49% terisi
5 - Sangat Tinggi: &lt;30% terisi (kritikal)</t>
      </text>
    </comment>
    <comment authorId="0" ref="V8">
      <text>
        <t xml:space="preserve">======
ID#AAAB62NI2PM
Unknown Author    (2026-05-20 21:13:53)
CRITICALITY (Pemberat 30%)
Impak ke perkhidmatan:
1 - Sangat Rendah: tiada impak
2 - Rendah: impak minima
3 - Sederhana: jejaskan sebahagian operasi
4 - Tinggi: jejaskan operasi penting
5 - Sangat Tinggi: jejaskan perkhidmatan teras kepada rakyat</t>
      </text>
    </comment>
    <comment authorId="0" ref="X8">
      <text>
        <t xml:space="preserve">======
ID#AAAB62NI2PI
Unknown Author    (2026-05-20 21:13:53)
VOLUME KEKOSONGAN (Pemberat 15%)
1 - Sangat Rendah: &lt;5 kekosongan
2 - Rendah: 5-19 kekosongan
3 - Sederhana: 20-49 kekosongan
4 - Tinggi: 50-99 kekosongan
5 - Sangat Tinggi: ≥100 kekosongan</t>
      </text>
    </comment>
    <comment authorId="0" ref="Z8">
      <text>
        <t xml:space="preserve">======
ID#AAAB62NI2PE
Unknown Author    (2026-05-20 21:13:53)
KETERSEDIAAN CALON (Pemberat 15%)
1 - Sangat Rendah: calon berlebihan
2 - Rendah: banyak calon
3 - Sederhana: calon mencukupi
4 - Tinggi: calon terhad
5 - Sangat Tinggi: pasaran kering / persaingan tinggi</t>
      </text>
    </comment>
    <comment authorId="0" ref="Y8">
      <text>
        <t xml:space="preserve">======
ID#AAAB62NI2PA
Unknown Author    (2026-05-20 21:13:53)
KOMPLEKSITI PENGAMBILAN (Pemberat 20%)
1 - Sangat Rendah: proses standard mudah
2 - Rendah: proses standard
3 - Sederhana: perlu ujian/saringan tambahan
4 - Tinggi: perlu credentialing atau housemanship
5 - Sangat Tinggi: perlu kelulusan badan profesional + pelbagai peringkat</t>
      </text>
    </comment>
  </commentList>
  <extLst>
    <ext uri="GoogleSheetsCustomDataVersion2">
      <go:sheetsCustomData xmlns:go="http://customooxmlschemas.google.com/" r:id="rId1" roundtripDataSignature="AMtx7mhtJRBopYixeaP8jli4Oq8uHpeTzQ=="/>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H5">
      <text>
        <t xml:space="preserve">======
ID#AAAB61H3UhQ
CHE WAN NUR ASIQIN BINTI CHE WAN MOHD SHOKRI (MOH)    (2026-05-21 07:19:15)
Permohonan pengisian 1438 (berdasarkan baki KP 2026). 802 calon simpanan</t>
      </text>
    </comment>
  </commentList>
  <extLst>
    <ext uri="GoogleSheetsCustomDataVersion2">
      <go:sheetsCustomData xmlns:go="http://customooxmlschemas.google.com/" r:id="rId1" roundtripDataSignature="AMtx7mgxcoktz45VYWuF0E0CuTI7FZgbBg=="/>
    </ext>
  </extLst>
</comments>
</file>

<file path=xl/sharedStrings.xml><?xml version="1.0" encoding="utf-8"?>
<sst xmlns="http://schemas.openxmlformats.org/spreadsheetml/2006/main" count="591" uniqueCount="292">
  <si>
    <t>⚠ PENTING: Sila isi MATRIKS PRIORITI (5 kriteria) DAHULU sebelum mengisi Isu/Cabaran, Strategi &amp; Sasaran Pengisian. Data tidak akan tertarik ke Tab "Pelan Pengambilan" jika Matriks tidak diisi.</t>
  </si>
  <si>
    <t>SENARAI PERINCIAN KELULUSAN PENGISIAN DI GRED LANTIKAN TAHUN 2026</t>
  </si>
  <si>
    <t xml:space="preserve">KEMENTERIAN KESIHATAN MALAYSIA </t>
  </si>
  <si>
    <t>BAGI SKIM PERKHIDMATAN PERUBATAN DAN KESIHATAN (U)</t>
  </si>
  <si>
    <t>UNTUK DIKEMAS KINI OLEH PIHAK SPA SAHAJA</t>
  </si>
  <si>
    <t>BIL</t>
  </si>
  <si>
    <t>SKIM PERKHIDMATAN</t>
  </si>
  <si>
    <t>GRED</t>
  </si>
  <si>
    <t>KELULUSAN PENGISIAN JPA (BILANGAN)</t>
  </si>
  <si>
    <t>JUMLAH CADANGAN PENGISIAN YANG INGIN DILAKSANAKAN KKM SPA</t>
  </si>
  <si>
    <t>BILANGAN MENGIKUT LOKALITI
(*KP = Kelulusan Pengisian; *SI = Sudah Isi)</t>
  </si>
  <si>
    <t>JUMLAH SUDAH ISI</t>
  </si>
  <si>
    <t>JUMLAH BELUM ISI  
(CADANGAN PENGISIAN - JUMLAH SUDAH ISI)</t>
  </si>
  <si>
    <t>CATATAN</t>
  </si>
  <si>
    <t>STATUS TERKINI SPA
(DALAM TINDAKAN/
SELESAI TAWARAN)</t>
  </si>
  <si>
    <t>STATUS KKM
(BAKI BELUM MOHON KE SPA)</t>
  </si>
  <si>
    <t>BAKI CALON SIMPANAN</t>
  </si>
  <si>
    <t>MATRIKS PRIORITI — SKOR PENILAIAN</t>
  </si>
  <si>
    <t>HASIL MATRIKS</t>
  </si>
  <si>
    <t>ISU / CABARAN / PERMASALAHAN</t>
  </si>
  <si>
    <t>BILANGAN STRATEGI</t>
  </si>
  <si>
    <t>SEMENANJUNG</t>
  </si>
  <si>
    <t>SABAH</t>
  </si>
  <si>
    <t>SARAWAK</t>
  </si>
  <si>
    <t>Criticality
(30%)</t>
  </si>
  <si>
    <t>% Pengisian
(20%)</t>
  </si>
  <si>
    <t>Volume Kekosongan
(15%)</t>
  </si>
  <si>
    <t>Kompleksiti Pengambilan
(20%)</t>
  </si>
  <si>
    <t>Ketersediaan Calon
(15%)</t>
  </si>
  <si>
    <t>Skor Wajaran</t>
  </si>
  <si>
    <t>Tahap Keutamaan</t>
  </si>
  <si>
    <t>KP</t>
  </si>
  <si>
    <t>SI</t>
  </si>
  <si>
    <t>A) Skim Perkhidmatan Separa Perubatan Gred 5</t>
  </si>
  <si>
    <t>Jururawat</t>
  </si>
  <si>
    <t>U5</t>
  </si>
  <si>
    <r>
      <rPr>
        <rFont val="Arial"/>
        <b/>
        <color theme="1"/>
        <sz val="10.0"/>
      </rPr>
      <t>Jumlah urusan tahun 2026 (4,150)</t>
    </r>
    <r>
      <rPr>
        <rFont val="Arial"/>
        <color theme="1"/>
        <sz val="10.0"/>
      </rPr>
      <t xml:space="preserve">
JM PSL Jun 2025 (444) - di SPA (permohonan menggunakan waran baharu tahun 2025)
JM PSL Dis 2025 (267) - di SPA (KP 2026)
ILKKM Dis 2025 (429) - dalam tempoh 21 hari MySTP (KP 2026)
IPTA/ IPTS Kuantan (15) - dalam tempoh 21 hari MySTP (KP 2026)
Calon ulangan LJM ILKKM Jun &amp; Dis 2025 (46) - dalam tindakan permohonan ePengisian (KP 2026)
Calon ulangan LJM PSL Jun &amp; Dis 2025 (14) - dalam tindakan permohonan ePengisian (KP 2026)
</t>
    </r>
    <r>
      <rPr>
        <rFont val="Arial"/>
        <color rgb="FF0000FF"/>
        <sz val="10.0"/>
      </rPr>
      <t>IPTA/ IPTS Bersasar (1,438) - dalam tindakan permohonan ePengisian (KP 2026)</t>
    </r>
    <r>
      <rPr>
        <rFont val="Arial"/>
        <color theme="1"/>
        <sz val="10.0"/>
      </rPr>
      <t xml:space="preserve">
ILKKM Jun 2026 (479) - masih belajar (KP 2026)
JM PSL Jun 2026 (216) - masih belajar (KP 2026)</t>
    </r>
  </si>
  <si>
    <t>5 - Sangat Tinggi</t>
  </si>
  <si>
    <t>4 - Tinggi</t>
  </si>
  <si>
    <t>3 - Sederhana</t>
  </si>
  <si>
    <t>Penolong Pegawai Perubatan</t>
  </si>
  <si>
    <r>
      <rPr>
        <rFont val="Arial"/>
        <color theme="1"/>
        <sz val="10.0"/>
      </rPr>
      <t xml:space="preserve">Fasa 9 dan 10 (734)
Fasa 11 (366)
</t>
    </r>
    <r>
      <rPr>
        <rFont val="Arial"/>
        <color rgb="FF0000FF"/>
        <sz val="10.0"/>
      </rPr>
      <t>Covid (531)</t>
    </r>
  </si>
  <si>
    <t>1 - Sangat Rendah</t>
  </si>
  <si>
    <t>Juruterapi Pergigian</t>
  </si>
  <si>
    <t>•  46 Pelatih Freshie tamat latihan Jun 2026
•  2 Pelatih PSL tamat latihan Jun 2026</t>
  </si>
  <si>
    <t>2 - Rendah</t>
  </si>
  <si>
    <t>Juruteknologi Pergigian</t>
  </si>
  <si>
    <r>
      <rPr>
        <rFont val="Arial"/>
        <color theme="1"/>
        <sz val="10.0"/>
      </rPr>
      <t xml:space="preserve">• 1 Pelatih Freshie tamat latihan Disember 2022 (Fasa 7) - Tawaran SPA
•  38 Pelatih Freshie tamat latihan Jun 2025 (Fasa 9) - Permohonan e Pengisian 
•  </t>
    </r>
    <r>
      <rPr>
        <rFont val="Arial"/>
        <color rgb="FF0000FF"/>
        <sz val="10.0"/>
      </rPr>
      <t>38 Pelatih Freshie tamat latihan Jun 2026 (Fasa 10) - Masih belajar
•  3 Pelatih PSL tamat latihan Jun 2026 (Fasa 10) - masih belajar</t>
    </r>
  </si>
  <si>
    <t>Juruteknologi Makmal Perubatan</t>
  </si>
  <si>
    <r>
      <rPr>
        <rFont val="Arial"/>
        <color theme="1"/>
        <sz val="10.0"/>
      </rPr>
      <t xml:space="preserve">103 (Pelatih Dis 2025) - Tawaran SPA
</t>
    </r>
    <r>
      <rPr>
        <rFont val="Arial"/>
        <color rgb="FF0000FF"/>
        <sz val="10.0"/>
      </rPr>
      <t>84 (Pelatih Jun 2026) - Masih Belajar
51 (calon simpanan IPTA/IPTS)</t>
    </r>
  </si>
  <si>
    <t>Penolong Pegawai Farmasi</t>
  </si>
  <si>
    <r>
      <rPr>
        <rFont val="Arial"/>
        <color theme="1"/>
        <sz val="10.0"/>
      </rPr>
      <t xml:space="preserve">76 (Pelatih Dis 2025) - Tawaran SPA
</t>
    </r>
    <r>
      <rPr>
        <rFont val="Arial"/>
        <color rgb="FF0000FF"/>
        <sz val="10.0"/>
      </rPr>
      <t>61 (Pelatih Jun 2026)
200 Baki Calon Simpanan (IPTA/IPTS)</t>
    </r>
  </si>
  <si>
    <t>baki keseluruhan utk sem/sbh/swk- 217</t>
  </si>
  <si>
    <t>Juru X-Ray (Terapi)</t>
  </si>
  <si>
    <t>• 18 Pelatih keluaran Jun 2026 - Masih belajar</t>
  </si>
  <si>
    <t>Juru X-Ray (Diagnostik)</t>
  </si>
  <si>
    <r>
      <rPr>
        <rFont val="Arial"/>
        <color theme="1"/>
        <sz val="10.0"/>
      </rPr>
      <t xml:space="preserve">• 67 Pelatih keluaran Disember 2025 - tawaran SPA
</t>
    </r>
    <r>
      <rPr>
        <rFont val="Arial"/>
        <color rgb="FF0000FF"/>
        <sz val="10.0"/>
      </rPr>
      <t>• 100 bukan tajaan KKM (IPTA/IPTS) - Proses Temuduga</t>
    </r>
  </si>
  <si>
    <t>Jurupulih Perubatan (Carakerja)</t>
  </si>
  <si>
    <r>
      <rPr>
        <rFont val="Arial"/>
        <color theme="1"/>
        <sz val="10.0"/>
      </rPr>
      <t xml:space="preserve">
• 2 Pelatih keluaran Jun 2023 -Permohonan epengisian
• 30 Pelatih keluaran Jun 2024 - Permohonan ePengisian
•</t>
    </r>
    <r>
      <rPr>
        <rFont val="Arial"/>
        <color rgb="FF0000FF"/>
        <sz val="10.0"/>
      </rPr>
      <t xml:space="preserve"> 23 Pelatih keluaran Dis 2024</t>
    </r>
    <r>
      <rPr>
        <rFont val="Arial"/>
        <color theme="1"/>
        <sz val="10.0"/>
      </rPr>
      <t xml:space="preserve">
 </t>
    </r>
  </si>
  <si>
    <t>Jurupulih Perubatan (Fisioterapi)</t>
  </si>
  <si>
    <r>
      <rPr>
        <rFont val="Arial"/>
        <color theme="1"/>
        <sz val="10.0"/>
      </rPr>
      <t xml:space="preserve">• 1 Pelatih keluaran Dis 2022 - Tindakan SPA
• 2 Pelatih keluaran Jun 2023 - Permohonan epengisan
• 6 Pelatih keluaran Dis 2023 - Permohonan epengisan
• 22 Pelatih keluaran Jun 2024 - Permohonan epengisan
• </t>
    </r>
    <r>
      <rPr>
        <rFont val="Arial"/>
        <color rgb="FF0000FF"/>
        <sz val="10.0"/>
      </rPr>
      <t>26 Pelatih keluaran Dis 2024</t>
    </r>
  </si>
  <si>
    <t>Penolong Pegawai Kesihatan Persekitaran</t>
  </si>
  <si>
    <r>
      <rPr>
        <rFont val="Arial"/>
        <color theme="1"/>
        <sz val="10.0"/>
      </rPr>
      <t>• 26 (Pelatih Dis 2019 / PSL Dis 2021) - Permohonan ePengisian
•</t>
    </r>
    <r>
      <rPr>
        <rFont val="Arial"/>
        <color rgb="FF0000FF"/>
        <sz val="10.0"/>
      </rPr>
      <t xml:space="preserve"> 23 (Pelatih Dis 2020 Fasa 1)</t>
    </r>
  </si>
  <si>
    <t>B) Skim Perkhidmatan Separa Perubatan Gred 1</t>
  </si>
  <si>
    <t>Pembantu Pembedahan Pergigian</t>
  </si>
  <si>
    <t>U1</t>
  </si>
  <si>
    <r>
      <rPr>
        <rFont val="Arial"/>
        <color theme="1"/>
        <sz val="10.0"/>
      </rPr>
      <t xml:space="preserve">• 1 Pelatih Freshie tamat latihan Disember 2021 (Fasa 9)  -Tawaran SPA
• </t>
    </r>
    <r>
      <rPr>
        <rFont val="Arial"/>
        <color rgb="FF0000FF"/>
        <sz val="10.0"/>
      </rPr>
      <t>1 Pelatih Freshie tamat latihan Jun 2023 (Fasa 9) - 
•  92 Pelatih Freshie tamat latihan Disember 2023 (Fasa 12)
•  80 Pelatih Freshie tamat latihan Jun 2024 (Fasa 13)
•  65 Pelatih Freshie tamat latihan Disember 2024 (Fasa 14)</t>
    </r>
    <r>
      <rPr>
        <rFont val="Arial"/>
        <color theme="1"/>
        <sz val="10.0"/>
      </rPr>
      <t xml:space="preserve">
•  8 Pelatih PSB tamat latihan Disember 2025 (Fasa 16) - Tawaran SPA
• </t>
    </r>
    <r>
      <rPr>
        <rFont val="Arial"/>
        <color rgb="FF0000FF"/>
        <sz val="10.0"/>
      </rPr>
      <t xml:space="preserve"> 6 Pelatih PSB tamat latihan Jun 2026 (Fasa 17)</t>
    </r>
    <r>
      <rPr>
        <rFont val="Arial"/>
        <color theme="1"/>
        <sz val="10.0"/>
      </rPr>
      <t xml:space="preserve">
</t>
    </r>
  </si>
  <si>
    <t>Pembantu Kesihatan Awam</t>
  </si>
  <si>
    <r>
      <rPr>
        <rFont val="Arial"/>
        <color theme="1"/>
        <sz val="10.0"/>
      </rPr>
      <t xml:space="preserve">- 105 pelatih freshie tamat latihan Disember 2025 - Taawaran SPA
</t>
    </r>
    <r>
      <rPr>
        <rFont val="Arial"/>
        <color rgb="FF0000FF"/>
        <sz val="10.0"/>
      </rPr>
      <t>- 105 pelatih freshie tamat latihan Jun 2026</t>
    </r>
  </si>
  <si>
    <t>Juruteknik Perubatan</t>
  </si>
  <si>
    <t>Telah mohon melalui sistem ePengisian pada 
05 Mei 2026</t>
  </si>
  <si>
    <t>Menunggu kelulusan MSJ untuk permohonan lanjut tempoh calon simpanan</t>
  </si>
  <si>
    <t>Pembantu Perawatan Kesihatan</t>
  </si>
  <si>
    <t>Telah mohon melalui sistem ePengisian pada 06 Mei 2026 untuk calon Sarawak seramai 85 orang dan 15 Mei 2026 untuk calon Sabah seramai 55 orang. Permohonan bagi calon Semenanjung belum dibuat kerana menunggu calon lantikan baharu seramai 2,404 yang menggunakan kelulusan pengisian tahun 2025</t>
  </si>
  <si>
    <t>Bilangan lantik yang besar
Lokaliti calon yang berasal dari pantai timur tinggi menyebabkan pengisian di negeri negeri lain mengalami kesukaran
kurang calon berkualiti</t>
  </si>
  <si>
    <t>Jururawat Masyarakat</t>
  </si>
  <si>
    <t>Jumlah Skim Perkhidmatan Separa Perubatan (U)</t>
  </si>
  <si>
    <t>SENARAI STRATEGI PENGAMBILAN — Skim Separa Perubatan</t>
  </si>
  <si>
    <t>⚠ PENTING: Bilangan strategi yang digunakan kena selaras dengan Tab "Data &amp; Matriks" kolum BILANGAN STRATEGI. Slot kelabu = tidak digunakan.</t>
  </si>
  <si>
    <t>Bil. Skim</t>
  </si>
  <si>
    <t>Slot</t>
  </si>
  <si>
    <t>Skim Perkhidmatan</t>
  </si>
  <si>
    <t>Gred</t>
  </si>
  <si>
    <t>STRATEGI PENGAMBILAN
DAN PENGISIAN</t>
  </si>
  <si>
    <t>KATEGORI STRATEGI</t>
  </si>
  <si>
    <t>SASARAN PENGISIAN
(BILANGAN)</t>
  </si>
  <si>
    <t>Helper Rank</t>
  </si>
  <si>
    <t>Pengambilan mengikut lokaliti bagi urusan IPTA/IPTS</t>
  </si>
  <si>
    <t>Bersasar</t>
  </si>
  <si>
    <t>Mulai urusan tahun 2026. Cadangan lokaliti untuk ambilan tahun 2026 Johor, Pulau Pinang dan Lembah Klang</t>
  </si>
  <si>
    <t>Pelantikan pegawai CoS Covid ke LKI</t>
  </si>
  <si>
    <t>Lain-lain</t>
  </si>
  <si>
    <t>Pegawai CoS Covid dilantik ke LKI. Tiada lantikan lain selain lantikan ini bagi ambilan Covid</t>
  </si>
  <si>
    <t>Pelantikan graduan Juruterapi Pergigian ILKKM keluaran Jun 2026 (freshie dan PSL)</t>
  </si>
  <si>
    <t>Graduan ILKKM</t>
  </si>
  <si>
    <t>Pelantikan graduan Juruteknologi Pergigian ILKKM keluaran Jun 2026 (freshie dan PSL)</t>
  </si>
  <si>
    <t>Pelantikan graduan Juruteknologi Makmal Perubatan ILKKM keluaran Jun 2026 (freshie)</t>
  </si>
  <si>
    <t>Pelantikan graduan Juruteknologi Makmal Perubatan (IPTA/IPTS)</t>
  </si>
  <si>
    <t>Calon Simpanan</t>
  </si>
  <si>
    <t>Pelantikan graduan Penolong Pegawai Farmasi ILKKM keluaran Jun 2026 (freshie)</t>
  </si>
  <si>
    <t>Pelantikan graduan Penolong Pegawai Farmasi (IPTA/IPTS)</t>
  </si>
  <si>
    <t>Pelantikan graduan Juru X-Ray (Terapi) ILKKM keluaran Jun 2026 (freshie)</t>
  </si>
  <si>
    <t>Pelantikan graduan Juru X-Ray (Diagnostik) (IPTA/IPTS)</t>
  </si>
  <si>
    <t>Conventional</t>
  </si>
  <si>
    <t>Peringkat penjadualan temuduga</t>
  </si>
  <si>
    <t>Pelantikan graduan Jurupulih Perubatan (Carakerja) ILKKM keluaran Dis 2024 (CoS)</t>
  </si>
  <si>
    <t>Pelantikan graduan Jurupulih Perubatan (Fisioterapi) ILKKM keluaran Dis 2024 (CoS)</t>
  </si>
  <si>
    <t>Pelantikan graduan Penolong Pegawai Kesihatan Persekitaran ILKKM keluaran Dis 2020 (CoS)</t>
  </si>
  <si>
    <t>Pelantikan graduan Pembantu Pembedahan Pergigian ILKKM keluaran Dis 2023, Jun 2024 (CoS)</t>
  </si>
  <si>
    <t>Pelantikan graduan Pembantu Pembedahan Pergigian ILKKM keluaran Dis 2024, Dis 2025, Jun 2026 (CoS/ freshie)</t>
  </si>
  <si>
    <t>Pelantikan graduan Pembantu Kesihatan Awam ILKKM keluaran Jun 2026 (freshie)</t>
  </si>
  <si>
    <t>Pelaksanaan pengambilan mengikut kekosongan jawatan</t>
  </si>
  <si>
    <t>PELAN PENGAMBILAN — TIMELINE PROSES</t>
  </si>
  <si>
    <t>Auto-pull dari Data &amp; Matriks. Isi Tarikh Sasaran (perancangan) dan Tarikh Pelaksanaan (sebenar) untuk setiap proses.</t>
  </si>
  <si>
    <t>RUJUKAN PROSES</t>
  </si>
  <si>
    <t>P1: Permohonan e-Pengisian</t>
  </si>
  <si>
    <t>P2: Penyediaan Pra-PLP</t>
  </si>
  <si>
    <t>P3: Iklan — Tarikh Mula</t>
  </si>
  <si>
    <t>P4: Iklan — Tarikh Tutup</t>
  </si>
  <si>
    <t>P5: Tarikh Tutup Pemerolehan</t>
  </si>
  <si>
    <t>P6: Kelulusan PLP</t>
  </si>
  <si>
    <t>P7: PSEE</t>
  </si>
  <si>
    <t>P8: Professional Assesment</t>
  </si>
  <si>
    <t>P9: Temuduga</t>
  </si>
  <si>
    <t>P10: Gulung kertas</t>
  </si>
  <si>
    <t>P11: Kelulusan KSJ</t>
  </si>
  <si>
    <t>P12: Tawaran</t>
  </si>
  <si>
    <t>SASARAN PENGISIAN (BILANGAN)</t>
  </si>
  <si>
    <t>Rank</t>
  </si>
  <si>
    <t>Skim / Jawatan</t>
  </si>
  <si>
    <t>Kategori Strategi
Pengisian</t>
  </si>
  <si>
    <t>Tahap</t>
  </si>
  <si>
    <t>Progress %</t>
  </si>
  <si>
    <t>Status Pelaksanaan Terkini</t>
  </si>
  <si>
    <t>Tarikh Sasaran</t>
  </si>
  <si>
    <t>Tarikh Pelaksanaan</t>
  </si>
  <si>
    <t>GANTT CHART — PELAN PELAKSANAAN STRATEGI PENGAMBILAN</t>
  </si>
  <si>
    <t>Auto-pull dari Tab "Pelan Pengambilan" • Dis 2025 hingga Dis 2027</t>
  </si>
  <si>
    <t>STRATEGI PENGAMBILAN</t>
  </si>
  <si>
    <t>Bar</t>
  </si>
  <si>
    <t>Dis 2025</t>
  </si>
  <si>
    <t>Jan 2026</t>
  </si>
  <si>
    <t>Feb 2026</t>
  </si>
  <si>
    <t>Mac 2026</t>
  </si>
  <si>
    <t>Apr 2026</t>
  </si>
  <si>
    <t>Mei 2026</t>
  </si>
  <si>
    <t>Jun 2026</t>
  </si>
  <si>
    <t>Jul 2026</t>
  </si>
  <si>
    <t>Ogo 2026</t>
  </si>
  <si>
    <t>Sep 2026</t>
  </si>
  <si>
    <t>Okt 2026</t>
  </si>
  <si>
    <t>Nov 2026</t>
  </si>
  <si>
    <t>Dis 2026</t>
  </si>
  <si>
    <t>Jan 2027</t>
  </si>
  <si>
    <t>Feb 2027</t>
  </si>
  <si>
    <t>Mac 2027</t>
  </si>
  <si>
    <t>Apr 2027</t>
  </si>
  <si>
    <t>Mei 2027</t>
  </si>
  <si>
    <t>Jun 2027</t>
  </si>
  <si>
    <t>Jul 2027</t>
  </si>
  <si>
    <t>Ogo 2027</t>
  </si>
  <si>
    <t>Sep 2027</t>
  </si>
  <si>
    <t>Okt 2027</t>
  </si>
  <si>
    <t>Nov 2027</t>
  </si>
  <si>
    <t>Dis 2027</t>
  </si>
  <si>
    <t>PENGISIAN SEBENAR
(BILANGAN)</t>
  </si>
  <si>
    <t>MIN P</t>
  </si>
  <si>
    <t>MAX P</t>
  </si>
  <si>
    <t>MIN A</t>
  </si>
  <si>
    <t>MAX A</t>
  </si>
  <si>
    <t>29/12</t>
  </si>
  <si>
    <t>5/1</t>
  </si>
  <si>
    <t>12/1</t>
  </si>
  <si>
    <t>19/1</t>
  </si>
  <si>
    <t>26/1</t>
  </si>
  <si>
    <t>2/2</t>
  </si>
  <si>
    <t>9/2</t>
  </si>
  <si>
    <t>16/2</t>
  </si>
  <si>
    <t>23/2</t>
  </si>
  <si>
    <t>2/3</t>
  </si>
  <si>
    <t>9/3</t>
  </si>
  <si>
    <t>16/3</t>
  </si>
  <si>
    <t>23/3</t>
  </si>
  <si>
    <t>30/3</t>
  </si>
  <si>
    <t>6/4</t>
  </si>
  <si>
    <t>13/4</t>
  </si>
  <si>
    <t>20/4</t>
  </si>
  <si>
    <t>27/4</t>
  </si>
  <si>
    <t>4/5</t>
  </si>
  <si>
    <t>11/5</t>
  </si>
  <si>
    <t>18/5</t>
  </si>
  <si>
    <t>25/5</t>
  </si>
  <si>
    <t>1/6</t>
  </si>
  <si>
    <t>8/6</t>
  </si>
  <si>
    <t>15/6</t>
  </si>
  <si>
    <t>22/6</t>
  </si>
  <si>
    <t>29/6</t>
  </si>
  <si>
    <t>6/7</t>
  </si>
  <si>
    <t>13/7</t>
  </si>
  <si>
    <t>20/7</t>
  </si>
  <si>
    <t>27/7</t>
  </si>
  <si>
    <t>3/8</t>
  </si>
  <si>
    <t>10/8</t>
  </si>
  <si>
    <t>17/8</t>
  </si>
  <si>
    <t>24/8</t>
  </si>
  <si>
    <t>31/8</t>
  </si>
  <si>
    <t>7/9</t>
  </si>
  <si>
    <t>14/9</t>
  </si>
  <si>
    <t>21/9</t>
  </si>
  <si>
    <t>28/9</t>
  </si>
  <si>
    <t>5/10</t>
  </si>
  <si>
    <t>12/10</t>
  </si>
  <si>
    <t>19/10</t>
  </si>
  <si>
    <t>26/10</t>
  </si>
  <si>
    <t>2/11</t>
  </si>
  <si>
    <t>9/11</t>
  </si>
  <si>
    <t>16/11</t>
  </si>
  <si>
    <t>23/11</t>
  </si>
  <si>
    <t>30/11</t>
  </si>
  <si>
    <t>7/12</t>
  </si>
  <si>
    <t>14/12</t>
  </si>
  <si>
    <t>21/12</t>
  </si>
  <si>
    <t>28/12</t>
  </si>
  <si>
    <t>4/1</t>
  </si>
  <si>
    <t>11/1</t>
  </si>
  <si>
    <t>18/1</t>
  </si>
  <si>
    <t>25/1</t>
  </si>
  <si>
    <t>1/2</t>
  </si>
  <si>
    <t>8/2</t>
  </si>
  <si>
    <t>15/2</t>
  </si>
  <si>
    <t>22/2</t>
  </si>
  <si>
    <t>1/3</t>
  </si>
  <si>
    <t>8/3</t>
  </si>
  <si>
    <t>15/3</t>
  </si>
  <si>
    <t>22/3</t>
  </si>
  <si>
    <t>29/3</t>
  </si>
  <si>
    <t>5/4</t>
  </si>
  <si>
    <t>12/4</t>
  </si>
  <si>
    <t>19/4</t>
  </si>
  <si>
    <t>26/4</t>
  </si>
  <si>
    <t>3/5</t>
  </si>
  <si>
    <t>10/5</t>
  </si>
  <si>
    <t>17/5</t>
  </si>
  <si>
    <t>24/5</t>
  </si>
  <si>
    <t>31/5</t>
  </si>
  <si>
    <t>7/6</t>
  </si>
  <si>
    <t>14/6</t>
  </si>
  <si>
    <t>21/6</t>
  </si>
  <si>
    <t>28/6</t>
  </si>
  <si>
    <t>5/7</t>
  </si>
  <si>
    <t>12/7</t>
  </si>
  <si>
    <t>19/7</t>
  </si>
  <si>
    <t>26/7</t>
  </si>
  <si>
    <t>2/8</t>
  </si>
  <si>
    <t>9/8</t>
  </si>
  <si>
    <t>16/8</t>
  </si>
  <si>
    <t>23/8</t>
  </si>
  <si>
    <t>30/8</t>
  </si>
  <si>
    <t>6/9</t>
  </si>
  <si>
    <t>13/9</t>
  </si>
  <si>
    <t>20/9</t>
  </si>
  <si>
    <t>27/9</t>
  </si>
  <si>
    <t>4/10</t>
  </si>
  <si>
    <t>11/10</t>
  </si>
  <si>
    <t>18/10</t>
  </si>
  <si>
    <t>25/10</t>
  </si>
  <si>
    <t>1/11</t>
  </si>
  <si>
    <t>8/11</t>
  </si>
  <si>
    <t>15/11</t>
  </si>
  <si>
    <t>22/11</t>
  </si>
  <si>
    <t>29/11</t>
  </si>
  <si>
    <t>6/12</t>
  </si>
  <si>
    <t>13/12</t>
  </si>
  <si>
    <t>20/12</t>
  </si>
  <si>
    <t>27/12</t>
  </si>
  <si>
    <t>Planned</t>
  </si>
  <si>
    <t>Actual</t>
  </si>
  <si>
    <t>PELAPORAN — REKOD PENGISIAN MENGIKUT STRATEGI</t>
  </si>
  <si>
    <t>Auto-pull dari Tab 2 (Pelan Pengambilan) • Susunan ikut keutamaan strategi</t>
  </si>
  <si>
    <t>Bil</t>
  </si>
  <si>
    <t>Kategori Strategi</t>
  </si>
  <si>
    <t>Sasaran Pengisian</t>
  </si>
  <si>
    <t>Pengisian Sebenar</t>
  </si>
  <si>
    <t>RINGKASAN PENGISIAN MENGIKUT SKIM PERKHIDMATAN</t>
  </si>
  <si>
    <t>Ringkasan 1 baris per Skim+Gred • Auto-kira dari Tab Data &amp; Matriks, Strategi, Pelan Pengambilan</t>
  </si>
  <si>
    <t>Kelulusan
Pengisian</t>
  </si>
  <si>
    <t>Sasaran
Pengisian</t>
  </si>
  <si>
    <t>Pengisian Sebenar
+ Dalam Tindakan</t>
  </si>
  <si>
    <t>Baki
Pengisian</t>
  </si>
  <si>
    <t>Peratus
Pengisian</t>
  </si>
  <si>
    <t>Status Terkini</t>
  </si>
  <si>
    <t>Progress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</si>
</sst>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m/d/yyyy"/>
    <numFmt numFmtId="165" formatCode="dd/mm/yyyy"/>
  </numFmts>
  <fonts count="33">
    <font>
      <sz val="11.0"/>
      <color theme="1"/>
      <name val="Calibri"/>
      <scheme val="minor"/>
    </font>
    <font>
      <sz val="11.0"/>
      <color theme="1"/>
      <name val="Arial"/>
    </font>
    <font>
      <b/>
      <sz val="11.0"/>
      <color theme="1"/>
      <name val="Arial"/>
    </font>
    <font>
      <sz val="11.0"/>
      <color theme="1"/>
      <name val="Calibri"/>
    </font>
    <font>
      <sz val="12.0"/>
      <color theme="1"/>
      <name val="Arial"/>
    </font>
    <font>
      <b/>
      <sz val="11.0"/>
      <color rgb="FFB45309"/>
      <name val="Arial"/>
    </font>
    <font/>
    <font>
      <b/>
      <sz val="11.0"/>
      <color rgb="FF000000"/>
      <name val="Arial"/>
    </font>
    <font>
      <b/>
      <sz val="10.0"/>
      <color rgb="FF000000"/>
      <name val="Arial"/>
    </font>
    <font>
      <b/>
      <sz val="11.0"/>
      <color rgb="FFFFFFFF"/>
      <name val="Arial"/>
    </font>
    <font>
      <b/>
      <sz val="10.0"/>
      <color rgb="FFFFFFFF"/>
      <name val="Arial"/>
    </font>
    <font>
      <b/>
      <sz val="11.0"/>
      <color rgb="FF1F4E78"/>
      <name val="Arial"/>
    </font>
    <font>
      <b/>
      <sz val="12.0"/>
      <color theme="1"/>
      <name val="Arial"/>
    </font>
    <font>
      <sz val="10.0"/>
      <color theme="1"/>
      <name val="Arial"/>
    </font>
    <font>
      <b/>
      <sz val="10.0"/>
      <color theme="1"/>
      <name val="Arial"/>
    </font>
    <font>
      <sz val="10.0"/>
      <color rgb="FFFF0000"/>
      <name val="Arial"/>
    </font>
    <font>
      <sz val="11.0"/>
      <color rgb="FF000000"/>
      <name val="Arial"/>
    </font>
    <font>
      <color theme="1"/>
      <name val="Arial"/>
    </font>
    <font>
      <sz val="9.0"/>
      <color rgb="FFB7B7B7"/>
      <name val="Arial"/>
    </font>
    <font>
      <sz val="10.0"/>
      <color rgb="FF0000FF"/>
      <name val="Arial"/>
    </font>
    <font>
      <color theme="1"/>
      <name val="Calibri"/>
      <scheme val="minor"/>
    </font>
    <font>
      <b/>
      <u/>
      <sz val="11.0"/>
      <color theme="1"/>
      <name val="Arial"/>
    </font>
    <font>
      <b/>
      <sz val="14.0"/>
      <color rgb="FF1F4E78"/>
      <name val="Arial"/>
    </font>
    <font>
      <b/>
      <i/>
      <sz val="10.0"/>
      <color rgb="FFB45309"/>
      <name val="Arial"/>
    </font>
    <font>
      <i/>
      <sz val="9.0"/>
      <color rgb="FF6B7280"/>
      <name val="Arial"/>
    </font>
    <font>
      <b/>
      <sz val="12.0"/>
      <color rgb="FF1F4E78"/>
      <name val="Arial"/>
    </font>
    <font>
      <b/>
      <sz val="16.0"/>
      <color rgb="FF1F4E78"/>
      <name val="Arial"/>
    </font>
    <font>
      <i/>
      <sz val="10.0"/>
      <color rgb="FF595959"/>
      <name val="Arial"/>
    </font>
    <font>
      <b/>
      <sz val="9.0"/>
      <color rgb="FFFFFFFF"/>
      <name val="Arial"/>
    </font>
    <font>
      <i/>
      <sz val="10.0"/>
      <color rgb="FF6B7280"/>
      <name val="Arial"/>
    </font>
    <font>
      <sz val="8.0"/>
      <color rgb="FFB7B7B7"/>
      <name val="Cambria"/>
    </font>
    <font>
      <sz val="9.0"/>
      <color theme="1"/>
      <name val="Arial"/>
    </font>
    <font>
      <b/>
      <sz val="8.0"/>
      <color rgb="FFFFFFFF"/>
      <name val="Arial"/>
    </font>
  </fonts>
  <fills count="14">
    <fill>
      <patternFill patternType="none"/>
    </fill>
    <fill>
      <patternFill patternType="lightGray"/>
    </fill>
    <fill>
      <patternFill patternType="solid">
        <fgColor rgb="FFFFF2CC"/>
        <bgColor rgb="FFFFF2CC"/>
      </patternFill>
    </fill>
    <fill>
      <patternFill patternType="solid">
        <fgColor rgb="FFFFFF00"/>
        <bgColor rgb="FFFFFF00"/>
      </patternFill>
    </fill>
    <fill>
      <patternFill patternType="solid">
        <fgColor rgb="FFD8D8D8"/>
        <bgColor rgb="FFD8D8D8"/>
      </patternFill>
    </fill>
    <fill>
      <patternFill patternType="solid">
        <fgColor rgb="FFFEF2CB"/>
        <bgColor rgb="FFFEF2CB"/>
      </patternFill>
    </fill>
    <fill>
      <patternFill patternType="solid">
        <fgColor rgb="FFD9D9D9"/>
        <bgColor rgb="FFD9D9D9"/>
      </patternFill>
    </fill>
    <fill>
      <patternFill patternType="solid">
        <fgColor rgb="FF1F4E78"/>
        <bgColor rgb="FF1F4E78"/>
      </patternFill>
    </fill>
    <fill>
      <patternFill patternType="solid">
        <fgColor rgb="FFFFE699"/>
        <bgColor rgb="FFFFE699"/>
      </patternFill>
    </fill>
    <fill>
      <patternFill patternType="solid">
        <fgColor rgb="FF2E75B6"/>
        <bgColor rgb="FF2E75B6"/>
      </patternFill>
    </fill>
    <fill>
      <patternFill patternType="solid">
        <fgColor rgb="FFD9E1F2"/>
        <bgColor rgb="FFD9E1F2"/>
      </patternFill>
    </fill>
    <fill>
      <patternFill patternType="solid">
        <fgColor rgb="FFDDEBF7"/>
        <bgColor rgb="FFDDEBF7"/>
      </patternFill>
    </fill>
    <fill>
      <patternFill patternType="solid">
        <fgColor theme="0"/>
        <bgColor theme="0"/>
      </patternFill>
    </fill>
    <fill>
      <patternFill patternType="solid">
        <fgColor rgb="FFE2EFDA"/>
        <bgColor rgb="FFE2EFDA"/>
      </patternFill>
    </fill>
  </fills>
  <borders count="41">
    <border/>
    <border>
      <left style="medium">
        <color rgb="FFB45309"/>
      </left>
      <top style="medium">
        <color rgb="FFB45309"/>
      </top>
      <bottom style="medium">
        <color rgb="FFB45309"/>
      </bottom>
    </border>
    <border>
      <top style="medium">
        <color rgb="FFB45309"/>
      </top>
      <bottom style="medium">
        <color rgb="FFB45309"/>
      </bottom>
    </border>
    <border>
      <right/>
      <top style="medium">
        <color rgb="FFB45309"/>
      </top>
      <bottom style="medium">
        <color rgb="FFB45309"/>
      </bottom>
    </border>
    <border>
      <left style="thin">
        <color rgb="FFB4B4B4"/>
      </left>
      <top style="thin">
        <color rgb="FFB4B4B4"/>
      </top>
      <bottom style="thin">
        <color rgb="FFB4B4B4"/>
      </bottom>
    </border>
    <border>
      <top style="thin">
        <color rgb="FFB4B4B4"/>
      </top>
      <bottom style="thin">
        <color rgb="FFB4B4B4"/>
      </bottom>
    </border>
    <border>
      <right/>
      <top style="thin">
        <color rgb="FFB4B4B4"/>
      </top>
      <bottom style="thin">
        <color rgb="FFB4B4B4"/>
      </bottom>
    </border>
    <border>
      <left style="thin">
        <color rgb="FF000000"/>
      </left>
      <right style="thin">
        <color rgb="FF000000"/>
      </right>
      <top style="thin">
        <color rgb="FF000000"/>
      </top>
    </border>
    <border>
      <left style="medium">
        <color rgb="FF000000"/>
      </left>
      <right style="medium">
        <color rgb="FF000000"/>
      </right>
      <top style="medium">
        <color rgb="FF000000"/>
      </top>
    </border>
    <border>
      <left style="medium">
        <color rgb="FF000000"/>
      </left>
      <right style="medium">
        <color rgb="FFB4B4B4"/>
      </right>
      <top style="medium">
        <color rgb="FFB4B4B4"/>
      </top>
    </border>
    <border>
      <right style="thin">
        <color rgb="FF000000"/>
      </right>
      <top style="thin">
        <color rgb="FFB4B4B4"/>
      </top>
      <bottom style="thin">
        <color rgb="FFB4B4B4"/>
      </bottom>
    </border>
    <border>
      <left style="thin">
        <color rgb="FF000000"/>
      </left>
      <right/>
      <top style="thin">
        <color rgb="FF000000"/>
      </top>
    </border>
    <border>
      <left style="thin">
        <color rgb="FFB4B4B4"/>
      </left>
      <right style="thin">
        <color rgb="FFB4B4B4"/>
      </right>
      <top style="thin">
        <color rgb="FFB4B4B4"/>
      </top>
    </border>
    <border>
      <right style="thin">
        <color rgb="FFB4B4B4"/>
      </right>
      <top style="thin">
        <color rgb="FFB4B4B4"/>
      </top>
      <bottom style="thin">
        <color rgb="FFB4B4B4"/>
      </bottom>
    </border>
    <border>
      <left style="thin">
        <color rgb="FF000000"/>
      </left>
      <right style="thin">
        <color rgb="FF000000"/>
      </right>
    </border>
    <border>
      <left style="medium">
        <color rgb="FF000000"/>
      </left>
      <right style="medium">
        <color rgb="FF000000"/>
      </right>
    </border>
    <border>
      <left style="medium">
        <color rgb="FF000000"/>
      </left>
      <right style="medium">
        <color rgb="FFB4B4B4"/>
      </right>
    </border>
    <border>
      <left style="thin">
        <color rgb="FF000000"/>
      </left>
      <top style="thin">
        <color rgb="FFB4B4B4"/>
      </top>
      <bottom style="thin">
        <color rgb="FFB4B4B4"/>
      </bottom>
    </border>
    <border>
      <left style="thin">
        <color rgb="FF000000"/>
      </left>
      <right/>
    </border>
    <border>
      <left style="thin">
        <color rgb="FFB4B4B4"/>
      </left>
      <right style="thin">
        <color rgb="FFB4B4B4"/>
      </right>
    </border>
    <border>
      <left style="thin">
        <color rgb="FF000000"/>
      </left>
      <right style="thin">
        <color rgb="FF000000"/>
      </right>
      <bottom style="thin">
        <color rgb="FF000000"/>
      </bottom>
    </border>
    <border>
      <left style="medium">
        <color rgb="FF000000"/>
      </left>
      <right style="medium">
        <color rgb="FF000000"/>
      </right>
      <bottom style="medium">
        <color rgb="FF000000"/>
      </bottom>
    </border>
    <border>
      <left style="medium">
        <color rgb="FF000000"/>
      </left>
      <right style="medium">
        <color rgb="FFB4B4B4"/>
      </right>
      <bottom style="medium">
        <color rgb="FFB4B4B4"/>
      </bottom>
    </border>
    <border>
      <left style="thin">
        <color rgb="FFB4B4B4"/>
      </left>
      <right style="thin">
        <color rgb="FFB4B4B4"/>
      </right>
      <top style="thin">
        <color rgb="FFB4B4B4"/>
      </top>
      <bottom style="thin">
        <color rgb="FFB4B4B4"/>
      </bottom>
    </border>
    <border>
      <left style="thin">
        <color rgb="FF000000"/>
      </left>
      <right/>
      <bottom style="thin">
        <color rgb="FF000000"/>
      </bottom>
    </border>
    <border>
      <left style="thin">
        <color rgb="FFB4B4B4"/>
      </left>
      <right style="thin">
        <color rgb="FFB4B4B4"/>
      </right>
      <bottom/>
    </border>
    <border>
      <left style="thin">
        <color rgb="FFB4B4B4"/>
      </left>
      <right style="thin">
        <color rgb="FFB4B4B4"/>
      </right>
      <bottom style="thin">
        <color rgb="FFB4B4B4"/>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top/>
      <bottom/>
    </border>
    <border>
      <top/>
      <bottom/>
    </border>
    <border>
      <right/>
      <top/>
      <bottom/>
    </border>
    <border>
      <left/>
      <top style="thin">
        <color rgb="FFB4B4B4"/>
      </top>
    </border>
    <border>
      <right/>
      <top style="thin">
        <color rgb="FFB4B4B4"/>
      </top>
    </border>
    <border>
      <left/>
      <right/>
      <top/>
    </border>
    <border>
      <left/>
      <bottom style="thin">
        <color rgb="FFB4B4B4"/>
      </bottom>
    </border>
    <border>
      <right/>
      <bottom style="thin">
        <color rgb="FFB4B4B4"/>
      </bottom>
    </border>
    <border>
      <left/>
      <right/>
    </border>
    <border>
      <left/>
      <right/>
      <bottom style="thin">
        <color rgb="FFB4B4B4"/>
      </bottom>
    </border>
  </borders>
  <cellStyleXfs count="1">
    <xf borderId="0" fillId="0" fontId="0" numFmtId="0" applyAlignment="1" applyFont="1"/>
  </cellStyleXfs>
  <cellXfs count="153">
    <xf borderId="0" fillId="0" fontId="0" numFmtId="0" xfId="0" applyAlignment="1" applyFont="1">
      <alignment readingOrder="0" shrinkToFit="0" vertical="bottom" wrapText="0"/>
    </xf>
    <xf borderId="0" fillId="0" fontId="1" numFmtId="0" xfId="0" applyAlignment="1" applyFont="1">
      <alignment shrinkToFit="0" vertical="bottom" wrapText="0"/>
    </xf>
    <xf borderId="0" fillId="0" fontId="2" numFmtId="0" xfId="0" applyAlignment="1" applyFont="1">
      <alignment horizontal="right" shrinkToFit="0" vertical="bottom" wrapText="0"/>
    </xf>
    <xf borderId="0" fillId="0" fontId="3" numFmtId="0" xfId="0" applyAlignment="1" applyFont="1">
      <alignment shrinkToFit="0" vertical="bottom" wrapText="0"/>
    </xf>
    <xf borderId="0" fillId="0" fontId="4" numFmtId="0" xfId="0" applyAlignment="1" applyFont="1">
      <alignment shrinkToFit="0" vertical="bottom" wrapText="0"/>
    </xf>
    <xf borderId="1" fillId="2" fontId="5" numFmtId="0" xfId="0" applyAlignment="1" applyBorder="1" applyFill="1" applyFont="1">
      <alignment horizontal="left" shrinkToFit="0" vertical="center" wrapText="1"/>
    </xf>
    <xf borderId="2" fillId="0" fontId="6" numFmtId="0" xfId="0" applyBorder="1" applyFont="1"/>
    <xf borderId="3" fillId="0" fontId="6" numFmtId="0" xfId="0" applyBorder="1" applyFont="1"/>
    <xf borderId="0" fillId="0" fontId="2" numFmtId="0" xfId="0" applyAlignment="1" applyFont="1">
      <alignment horizontal="center" shrinkToFit="0" vertical="bottom" wrapText="0"/>
    </xf>
    <xf borderId="4" fillId="3" fontId="7" numFmtId="0" xfId="0" applyAlignment="1" applyBorder="1" applyFill="1" applyFont="1">
      <alignment horizontal="center" shrinkToFit="0" vertical="center" wrapText="1"/>
    </xf>
    <xf borderId="5" fillId="0" fontId="6" numFmtId="0" xfId="0" applyBorder="1" applyFont="1"/>
    <xf borderId="6" fillId="0" fontId="6" numFmtId="0" xfId="0" applyBorder="1" applyFont="1"/>
    <xf borderId="7" fillId="4" fontId="2" numFmtId="0" xfId="0" applyAlignment="1" applyBorder="1" applyFill="1" applyFont="1">
      <alignment horizontal="center" shrinkToFit="0" vertical="center" wrapText="0"/>
    </xf>
    <xf borderId="7" fillId="4" fontId="2" numFmtId="0" xfId="0" applyAlignment="1" applyBorder="1" applyFont="1">
      <alignment horizontal="center" shrinkToFit="0" vertical="center" wrapText="1"/>
    </xf>
    <xf borderId="8" fillId="4" fontId="2" numFmtId="0" xfId="0" applyAlignment="1" applyBorder="1" applyFont="1">
      <alignment horizontal="center" shrinkToFit="0" vertical="center" wrapText="1"/>
    </xf>
    <xf borderId="9" fillId="2" fontId="2" numFmtId="0" xfId="0" applyAlignment="1" applyBorder="1" applyFont="1">
      <alignment horizontal="center" shrinkToFit="0" vertical="center" wrapText="1"/>
    </xf>
    <xf borderId="4" fillId="2" fontId="7" numFmtId="0" xfId="0" applyAlignment="1" applyBorder="1" applyFont="1">
      <alignment horizontal="center" shrinkToFit="0" vertical="center" wrapText="1"/>
    </xf>
    <xf borderId="10" fillId="0" fontId="6" numFmtId="0" xfId="0" applyBorder="1" applyFont="1"/>
    <xf borderId="7" fillId="5" fontId="2" numFmtId="0" xfId="0" applyAlignment="1" applyBorder="1" applyFill="1" applyFont="1">
      <alignment horizontal="center" shrinkToFit="0" vertical="center" wrapText="1"/>
    </xf>
    <xf borderId="11" fillId="5" fontId="2" numFmtId="0" xfId="0" applyAlignment="1" applyBorder="1" applyFont="1">
      <alignment horizontal="center" shrinkToFit="0" vertical="center" wrapText="1"/>
    </xf>
    <xf borderId="12" fillId="6" fontId="8" numFmtId="0" xfId="0" applyAlignment="1" applyBorder="1" applyFill="1" applyFont="1">
      <alignment horizontal="center" shrinkToFit="0" vertical="center" wrapText="1"/>
    </xf>
    <xf borderId="4" fillId="6" fontId="8" numFmtId="0" xfId="0" applyAlignment="1" applyBorder="1" applyFont="1">
      <alignment horizontal="center" shrinkToFit="0" vertical="center" wrapText="1"/>
    </xf>
    <xf borderId="4" fillId="7" fontId="9" numFmtId="0" xfId="0" applyAlignment="1" applyBorder="1" applyFill="1" applyFont="1">
      <alignment horizontal="center" shrinkToFit="0" vertical="center" wrapText="1"/>
    </xf>
    <xf borderId="13" fillId="0" fontId="6" numFmtId="0" xfId="0" applyBorder="1" applyFont="1"/>
    <xf borderId="12" fillId="7" fontId="9" numFmtId="0" xfId="0" applyAlignment="1" applyBorder="1" applyFont="1">
      <alignment horizontal="center" shrinkToFit="0" vertical="center" wrapText="1"/>
    </xf>
    <xf borderId="14" fillId="0" fontId="6" numFmtId="0" xfId="0" applyBorder="1" applyFont="1"/>
    <xf borderId="15" fillId="0" fontId="6" numFmtId="0" xfId="0" applyBorder="1" applyFont="1"/>
    <xf borderId="16" fillId="0" fontId="6" numFmtId="0" xfId="0" applyBorder="1" applyFont="1"/>
    <xf borderId="4" fillId="8" fontId="8" numFmtId="0" xfId="0" applyAlignment="1" applyBorder="1" applyFill="1" applyFont="1">
      <alignment horizontal="center" shrinkToFit="0" vertical="center" wrapText="1"/>
    </xf>
    <xf borderId="17" fillId="8" fontId="8" numFmtId="0" xfId="0" applyAlignment="1" applyBorder="1" applyFont="1">
      <alignment horizontal="center" shrinkToFit="0" vertical="center" wrapText="1"/>
    </xf>
    <xf borderId="18" fillId="0" fontId="6" numFmtId="0" xfId="0" applyBorder="1" applyFont="1"/>
    <xf borderId="19" fillId="0" fontId="6" numFmtId="0" xfId="0" applyBorder="1" applyFont="1"/>
    <xf borderId="12" fillId="9" fontId="10" numFmtId="0" xfId="0" applyAlignment="1" applyBorder="1" applyFill="1" applyFont="1">
      <alignment horizontal="center" shrinkToFit="0" vertical="center" wrapText="1"/>
    </xf>
    <xf borderId="20" fillId="0" fontId="6" numFmtId="0" xfId="0" applyBorder="1" applyFont="1"/>
    <xf borderId="21" fillId="0" fontId="6" numFmtId="0" xfId="0" applyBorder="1" applyFont="1"/>
    <xf borderId="22" fillId="0" fontId="6" numFmtId="0" xfId="0" applyBorder="1" applyFont="1"/>
    <xf borderId="23" fillId="8" fontId="8" numFmtId="0" xfId="0" applyAlignment="1" applyBorder="1" applyFont="1">
      <alignment horizontal="center" shrinkToFit="0" vertical="center" wrapText="1"/>
    </xf>
    <xf borderId="24" fillId="0" fontId="6" numFmtId="0" xfId="0" applyBorder="1" applyFont="1"/>
    <xf borderId="25" fillId="0" fontId="6" numFmtId="0" xfId="0" applyBorder="1" applyFont="1"/>
    <xf borderId="26" fillId="0" fontId="6" numFmtId="0" xfId="0" applyBorder="1" applyFont="1"/>
    <xf borderId="0" fillId="0" fontId="2" numFmtId="0" xfId="0" applyAlignment="1" applyFont="1">
      <alignment horizontal="left" shrinkToFit="0" vertical="center" wrapText="0"/>
    </xf>
    <xf borderId="0" fillId="0" fontId="4" numFmtId="0" xfId="0" applyAlignment="1" applyFont="1">
      <alignment horizontal="center" shrinkToFit="0" vertical="center" wrapText="0"/>
    </xf>
    <xf borderId="4" fillId="10" fontId="11" numFmtId="0" xfId="0" applyAlignment="1" applyBorder="1" applyFill="1" applyFont="1">
      <alignment horizontal="left" shrinkToFit="0" vertical="center" wrapText="1"/>
    </xf>
    <xf borderId="0" fillId="0" fontId="12" numFmtId="0" xfId="0" applyAlignment="1" applyFont="1">
      <alignment horizontal="center" shrinkToFit="0" vertical="center" wrapText="0"/>
    </xf>
    <xf borderId="0" fillId="0" fontId="4" numFmtId="0" xfId="0" applyAlignment="1" applyFont="1">
      <alignment horizontal="center" shrinkToFit="0" vertical="center" wrapText="1"/>
    </xf>
    <xf borderId="0" fillId="0" fontId="12" numFmtId="0" xfId="0" applyAlignment="1" applyFont="1">
      <alignment shrinkToFit="0" vertical="bottom" wrapText="0"/>
    </xf>
    <xf borderId="0" fillId="0" fontId="13" numFmtId="0" xfId="0" applyAlignment="1" applyFont="1">
      <alignment horizontal="center" shrinkToFit="0" vertical="center" wrapText="1"/>
    </xf>
    <xf borderId="0" fillId="0" fontId="13" numFmtId="2" xfId="0" applyAlignment="1" applyFont="1" applyNumberFormat="1">
      <alignment horizontal="center" shrinkToFit="0" vertical="center" wrapText="1"/>
    </xf>
    <xf borderId="23" fillId="0" fontId="14" numFmtId="0" xfId="0" applyAlignment="1" applyBorder="1" applyFont="1">
      <alignment horizontal="center" shrinkToFit="0" vertical="center" wrapText="1"/>
    </xf>
    <xf borderId="23" fillId="0" fontId="13" numFmtId="0" xfId="0" applyAlignment="1" applyBorder="1" applyFont="1">
      <alignment horizontal="left" shrinkToFit="0" vertical="center" wrapText="1"/>
    </xf>
    <xf borderId="23" fillId="0" fontId="13" numFmtId="0" xfId="0" applyAlignment="1" applyBorder="1" applyFont="1">
      <alignment horizontal="center" shrinkToFit="0" vertical="center" wrapText="1"/>
    </xf>
    <xf borderId="23" fillId="0" fontId="15" numFmtId="0" xfId="0" applyAlignment="1" applyBorder="1" applyFont="1">
      <alignment horizontal="center" readingOrder="0" shrinkToFit="0" vertical="center" wrapText="1"/>
    </xf>
    <xf borderId="27" fillId="0" fontId="16" numFmtId="3" xfId="0" applyAlignment="1" applyBorder="1" applyFont="1" applyNumberFormat="1">
      <alignment horizontal="center" readingOrder="0" vertical="center"/>
    </xf>
    <xf borderId="27" fillId="0" fontId="1" numFmtId="3" xfId="0" applyAlignment="1" applyBorder="1" applyFont="1" applyNumberFormat="1">
      <alignment horizontal="center" readingOrder="0" vertical="center"/>
    </xf>
    <xf borderId="23" fillId="0" fontId="1" numFmtId="0" xfId="0" applyAlignment="1" applyBorder="1" applyFont="1">
      <alignment horizontal="center" readingOrder="0" shrinkToFit="0" vertical="center" wrapText="1"/>
    </xf>
    <xf borderId="23" fillId="0" fontId="1" numFmtId="0" xfId="0" applyAlignment="1" applyBorder="1" applyFont="1">
      <alignment horizontal="center" shrinkToFit="0" vertical="center" wrapText="1"/>
    </xf>
    <xf borderId="0" fillId="0" fontId="17" numFmtId="3" xfId="0" applyAlignment="1" applyFont="1" applyNumberFormat="1">
      <alignment horizontal="center" vertical="center"/>
    </xf>
    <xf borderId="27" fillId="0" fontId="13" numFmtId="0" xfId="0" applyAlignment="1" applyBorder="1" applyFont="1">
      <alignment readingOrder="0" shrinkToFit="0" vertical="top" wrapText="1"/>
    </xf>
    <xf borderId="27" fillId="0" fontId="4" numFmtId="3" xfId="0" applyAlignment="1" applyBorder="1" applyFont="1" applyNumberFormat="1">
      <alignment horizontal="center" readingOrder="0"/>
    </xf>
    <xf borderId="27" fillId="0" fontId="12" numFmtId="3" xfId="0" applyAlignment="1" applyBorder="1" applyFont="1" applyNumberFormat="1">
      <alignment horizontal="center"/>
    </xf>
    <xf borderId="27" fillId="0" fontId="3" numFmtId="0" xfId="0" applyAlignment="1" applyBorder="1" applyFont="1">
      <alignment vertical="bottom"/>
    </xf>
    <xf borderId="23" fillId="2" fontId="13" numFmtId="0" xfId="0" applyAlignment="1" applyBorder="1" applyFont="1">
      <alignment horizontal="center" readingOrder="0" shrinkToFit="0" vertical="center" wrapText="1"/>
    </xf>
    <xf borderId="23" fillId="2" fontId="13" numFmtId="0" xfId="0" applyAlignment="1" applyBorder="1" applyFont="1">
      <alignment horizontal="center" shrinkToFit="0" vertical="center" wrapText="1"/>
    </xf>
    <xf borderId="23" fillId="11" fontId="13" numFmtId="2" xfId="0" applyAlignment="1" applyBorder="1" applyFill="1" applyFont="1" applyNumberFormat="1">
      <alignment horizontal="center" shrinkToFit="0" vertical="center" wrapText="1"/>
    </xf>
    <xf borderId="23" fillId="0" fontId="13" numFmtId="0" xfId="0" applyAlignment="1" applyBorder="1" applyFont="1">
      <alignment horizontal="center" readingOrder="0" shrinkToFit="0" vertical="center" wrapText="1"/>
    </xf>
    <xf borderId="0" fillId="0" fontId="18" numFmtId="0" xfId="0" applyAlignment="1" applyFont="1">
      <alignment horizontal="center" shrinkToFit="0" vertical="center" wrapText="1"/>
    </xf>
    <xf borderId="23" fillId="0" fontId="15" numFmtId="3" xfId="0" applyAlignment="1" applyBorder="1" applyFont="1" applyNumberFormat="1">
      <alignment horizontal="center" readingOrder="0" shrinkToFit="0" vertical="center" wrapText="1"/>
    </xf>
    <xf borderId="27" fillId="0" fontId="1" numFmtId="0" xfId="0" applyAlignment="1" applyBorder="1" applyFont="1">
      <alignment horizontal="center" readingOrder="0" vertical="center"/>
    </xf>
    <xf borderId="0" fillId="0" fontId="1" numFmtId="0" xfId="0" applyAlignment="1" applyFont="1">
      <alignment horizontal="center" vertical="center"/>
    </xf>
    <xf borderId="27" fillId="0" fontId="4" numFmtId="0" xfId="0" applyAlignment="1" applyBorder="1" applyFont="1">
      <alignment horizontal="center" readingOrder="0"/>
    </xf>
    <xf borderId="27" fillId="0" fontId="12" numFmtId="0" xfId="0" applyAlignment="1" applyBorder="1" applyFont="1">
      <alignment horizontal="center"/>
    </xf>
    <xf borderId="23" fillId="12" fontId="1" numFmtId="0" xfId="0" applyAlignment="1" applyBorder="1" applyFill="1" applyFont="1">
      <alignment horizontal="center" shrinkToFit="0" vertical="center" wrapText="1"/>
    </xf>
    <xf borderId="27" fillId="0" fontId="19" numFmtId="0" xfId="0" applyAlignment="1" applyBorder="1" applyFont="1">
      <alignment shrinkToFit="0" vertical="top" wrapText="1"/>
    </xf>
    <xf borderId="27" fillId="0" fontId="3" numFmtId="0" xfId="0" applyBorder="1" applyFont="1"/>
    <xf borderId="23" fillId="12" fontId="13" numFmtId="0" xfId="0" applyAlignment="1" applyBorder="1" applyFont="1">
      <alignment horizontal="center" shrinkToFit="0" vertical="center" wrapText="1"/>
    </xf>
    <xf borderId="27" fillId="0" fontId="4" numFmtId="0" xfId="0" applyAlignment="1" applyBorder="1" applyFont="1">
      <alignment horizontal="center" readingOrder="0" vertical="center"/>
    </xf>
    <xf borderId="27" fillId="0" fontId="12" numFmtId="0" xfId="0" applyAlignment="1" applyBorder="1" applyFont="1">
      <alignment horizontal="center" vertical="center"/>
    </xf>
    <xf borderId="27" fillId="0" fontId="3" numFmtId="0" xfId="0" applyAlignment="1" applyBorder="1" applyFont="1">
      <alignment vertical="center"/>
    </xf>
    <xf borderId="27" fillId="0" fontId="3" numFmtId="0" xfId="0" applyAlignment="1" applyBorder="1" applyFont="1">
      <alignment horizontal="center" readingOrder="0" vertical="center"/>
    </xf>
    <xf borderId="0" fillId="0" fontId="20" numFmtId="0" xfId="0" applyAlignment="1" applyFont="1">
      <alignment horizontal="center" vertical="center"/>
    </xf>
    <xf borderId="27" fillId="0" fontId="4" numFmtId="0" xfId="0" applyAlignment="1" applyBorder="1" applyFont="1">
      <alignment horizontal="center" vertical="center"/>
    </xf>
    <xf borderId="27" fillId="0" fontId="13" numFmtId="0" xfId="0" applyAlignment="1" applyBorder="1" applyFont="1">
      <alignment readingOrder="0" shrinkToFit="0" vertical="center" wrapText="1"/>
    </xf>
    <xf borderId="27" fillId="0" fontId="13" numFmtId="0" xfId="0" applyAlignment="1" applyBorder="1" applyFont="1">
      <alignment horizontal="center" readingOrder="0" shrinkToFit="0" vertical="center" wrapText="1"/>
    </xf>
    <xf borderId="27" fillId="0" fontId="19" numFmtId="0" xfId="0" applyAlignment="1" applyBorder="1" applyFont="1">
      <alignment horizontal="left" shrinkToFit="0" vertical="center" wrapText="1"/>
    </xf>
    <xf borderId="27" fillId="0" fontId="13" numFmtId="0" xfId="0" applyAlignment="1" applyBorder="1" applyFont="1">
      <alignment horizontal="left" readingOrder="0" shrinkToFit="0" vertical="center" wrapText="1"/>
    </xf>
    <xf borderId="7" fillId="0" fontId="1" numFmtId="0" xfId="0" applyAlignment="1" applyBorder="1" applyFont="1">
      <alignment horizontal="center" readingOrder="0" vertical="center"/>
    </xf>
    <xf borderId="7" fillId="0" fontId="3" numFmtId="0" xfId="0" applyAlignment="1" applyBorder="1" applyFont="1">
      <alignment horizontal="center" readingOrder="0" vertical="center"/>
    </xf>
    <xf borderId="5" fillId="10" fontId="11" numFmtId="0" xfId="0" applyAlignment="1" applyBorder="1" applyFont="1">
      <alignment horizontal="left" shrinkToFit="0" vertical="center" wrapText="1"/>
    </xf>
    <xf borderId="0" fillId="0" fontId="3" numFmtId="0" xfId="0" applyAlignment="1" applyFont="1">
      <alignment shrinkToFit="0" vertical="center" wrapText="1"/>
    </xf>
    <xf borderId="0" fillId="0" fontId="13" numFmtId="0" xfId="0" applyAlignment="1" applyFont="1">
      <alignment horizontal="left" shrinkToFit="0" vertical="center" wrapText="1"/>
    </xf>
    <xf borderId="20" fillId="0" fontId="1" numFmtId="0" xfId="0" applyAlignment="1" applyBorder="1" applyFont="1">
      <alignment horizontal="center" readingOrder="0" vertical="center"/>
    </xf>
    <xf borderId="20" fillId="0" fontId="3" numFmtId="0" xfId="0" applyAlignment="1" applyBorder="1" applyFont="1">
      <alignment horizontal="center" readingOrder="0" vertical="center"/>
    </xf>
    <xf borderId="27" fillId="0" fontId="13" numFmtId="0" xfId="0" applyAlignment="1" applyBorder="1" applyFont="1">
      <alignment readingOrder="0" shrinkToFit="0" wrapText="1"/>
    </xf>
    <xf borderId="27" fillId="0" fontId="1" numFmtId="3" xfId="0" applyAlignment="1" applyBorder="1" applyFont="1" applyNumberFormat="1">
      <alignment horizontal="center" vertical="center"/>
    </xf>
    <xf borderId="27" fillId="0" fontId="3" numFmtId="3" xfId="0" applyAlignment="1" applyBorder="1" applyFont="1" applyNumberFormat="1">
      <alignment horizontal="center" readingOrder="0" vertical="center"/>
    </xf>
    <xf borderId="0" fillId="0" fontId="20" numFmtId="3" xfId="0" applyAlignment="1" applyFont="1" applyNumberFormat="1">
      <alignment horizontal="center" vertical="center"/>
    </xf>
    <xf borderId="28" fillId="0" fontId="13" numFmtId="0" xfId="0" applyAlignment="1" applyBorder="1" applyFont="1">
      <alignment shrinkToFit="0" vertical="top" wrapText="1"/>
    </xf>
    <xf borderId="27" fillId="0" fontId="12" numFmtId="3" xfId="0" applyAlignment="1" applyBorder="1" applyFont="1" applyNumberFormat="1">
      <alignment horizontal="center" vertical="center"/>
    </xf>
    <xf borderId="27" fillId="0" fontId="4" numFmtId="0" xfId="0" applyAlignment="1" applyBorder="1" applyFont="1">
      <alignment horizontal="center"/>
    </xf>
    <xf borderId="23" fillId="0" fontId="13" numFmtId="0" xfId="0" applyAlignment="1" applyBorder="1" applyFont="1">
      <alignment horizontal="left" readingOrder="0" shrinkToFit="0" vertical="center" wrapText="1"/>
    </xf>
    <xf borderId="23" fillId="12" fontId="13" numFmtId="0" xfId="0" applyAlignment="1" applyBorder="1" applyFont="1">
      <alignment horizontal="left" shrinkToFit="0" vertical="center" wrapText="1"/>
    </xf>
    <xf borderId="27" fillId="0" fontId="13" numFmtId="0" xfId="0" applyAlignment="1" applyBorder="1" applyFont="1">
      <alignment shrinkToFit="0" vertical="top" wrapText="1"/>
    </xf>
    <xf borderId="27" fillId="0" fontId="3" numFmtId="0" xfId="0" applyAlignment="1" applyBorder="1" applyFont="1">
      <alignment readingOrder="0"/>
    </xf>
    <xf borderId="0" fillId="0" fontId="20" numFmtId="0" xfId="0" applyFont="1"/>
    <xf borderId="28" fillId="0" fontId="2" numFmtId="0" xfId="0" applyAlignment="1" applyBorder="1" applyFont="1">
      <alignment horizontal="right"/>
    </xf>
    <xf borderId="29" fillId="0" fontId="6" numFmtId="0" xfId="0" applyBorder="1" applyFont="1"/>
    <xf borderId="30" fillId="0" fontId="6" numFmtId="0" xfId="0" applyBorder="1" applyFont="1"/>
    <xf borderId="27" fillId="0" fontId="2" numFmtId="3" xfId="0" applyAlignment="1" applyBorder="1" applyFont="1" applyNumberFormat="1">
      <alignment horizontal="center"/>
    </xf>
    <xf borderId="28" fillId="0" fontId="3" numFmtId="3" xfId="0" applyBorder="1" applyFont="1" applyNumberFormat="1"/>
    <xf borderId="0" fillId="0" fontId="3" numFmtId="0" xfId="0" applyFont="1"/>
    <xf borderId="0" fillId="0" fontId="3" numFmtId="0" xfId="0" applyFont="1"/>
    <xf borderId="0" fillId="0" fontId="21" numFmtId="0" xfId="0" applyAlignment="1" applyFont="1">
      <alignment shrinkToFit="0" vertical="bottom" wrapText="0"/>
    </xf>
    <xf borderId="31" fillId="2" fontId="22" numFmtId="0" xfId="0" applyAlignment="1" applyBorder="1" applyFont="1">
      <alignment horizontal="center" readingOrder="0" shrinkToFit="0" vertical="center" wrapText="1"/>
    </xf>
    <xf borderId="32" fillId="0" fontId="6" numFmtId="0" xfId="0" applyBorder="1" applyFont="1"/>
    <xf borderId="33" fillId="0" fontId="6" numFmtId="0" xfId="0" applyBorder="1" applyFont="1"/>
    <xf borderId="31" fillId="2" fontId="23" numFmtId="0" xfId="0" applyAlignment="1" applyBorder="1" applyFont="1">
      <alignment horizontal="center" shrinkToFit="0" vertical="center" wrapText="1"/>
    </xf>
    <xf borderId="0" fillId="0" fontId="24" numFmtId="0" xfId="0" applyAlignment="1" applyFont="1">
      <alignment shrinkToFit="0" vertical="bottom" wrapText="0"/>
    </xf>
    <xf borderId="23" fillId="7" fontId="9" numFmtId="0" xfId="0" applyAlignment="1" applyBorder="1" applyFont="1">
      <alignment horizontal="center" shrinkToFit="0" vertical="center" wrapText="1"/>
    </xf>
    <xf borderId="12" fillId="10" fontId="25" numFmtId="0" xfId="0" applyAlignment="1" applyBorder="1" applyFont="1">
      <alignment horizontal="center" shrinkToFit="0" vertical="center" wrapText="1"/>
    </xf>
    <xf borderId="23" fillId="0" fontId="13" numFmtId="2" xfId="0" applyAlignment="1" applyBorder="1" applyFont="1" applyNumberFormat="1">
      <alignment horizontal="center" shrinkToFit="0" vertical="center" wrapText="1"/>
    </xf>
    <xf borderId="23" fillId="0" fontId="18" numFmtId="0" xfId="0" applyAlignment="1" applyBorder="1" applyFont="1">
      <alignment horizontal="center" shrinkToFit="0" vertical="center" wrapText="1"/>
    </xf>
    <xf borderId="23" fillId="0" fontId="13" numFmtId="3" xfId="0" applyAlignment="1" applyBorder="1" applyFont="1" applyNumberFormat="1">
      <alignment horizontal="center" readingOrder="0" shrinkToFit="0" vertical="center" wrapText="1"/>
    </xf>
    <xf borderId="12" fillId="0" fontId="25" numFmtId="0" xfId="0" applyAlignment="1" applyBorder="1" applyFont="1">
      <alignment horizontal="center" shrinkToFit="0" vertical="center" wrapText="1"/>
    </xf>
    <xf borderId="0" fillId="0" fontId="26" numFmtId="0" xfId="0" applyAlignment="1" applyFont="1">
      <alignment shrinkToFit="0" vertical="bottom" wrapText="0"/>
    </xf>
    <xf borderId="0" fillId="0" fontId="27" numFmtId="0" xfId="0" applyAlignment="1" applyFont="1">
      <alignment shrinkToFit="0" vertical="bottom" wrapText="0"/>
    </xf>
    <xf borderId="4" fillId="7" fontId="10" numFmtId="0" xfId="0" applyAlignment="1" applyBorder="1" applyFont="1">
      <alignment horizontal="center" shrinkToFit="0" vertical="center" wrapText="1"/>
    </xf>
    <xf borderId="34" fillId="9" fontId="28" numFmtId="0" xfId="0" applyAlignment="1" applyBorder="1" applyFont="1">
      <alignment horizontal="center" shrinkToFit="0" vertical="center" wrapText="1"/>
    </xf>
    <xf borderId="35" fillId="0" fontId="6" numFmtId="0" xfId="0" applyBorder="1" applyFont="1"/>
    <xf borderId="36" fillId="7" fontId="10" numFmtId="0" xfId="0" applyAlignment="1" applyBorder="1" applyFont="1">
      <alignment horizontal="center" shrinkToFit="0" vertical="center" wrapText="1"/>
    </xf>
    <xf borderId="12" fillId="7" fontId="10" numFmtId="0" xfId="0" applyAlignment="1" applyBorder="1" applyFont="1">
      <alignment horizontal="center" shrinkToFit="0" vertical="center" wrapText="1"/>
    </xf>
    <xf borderId="23" fillId="7" fontId="10" numFmtId="0" xfId="0" applyAlignment="1" applyBorder="1" applyFont="1">
      <alignment shrinkToFit="0" vertical="center" wrapText="1"/>
    </xf>
    <xf borderId="37" fillId="0" fontId="6" numFmtId="0" xfId="0" applyBorder="1" applyFont="1"/>
    <xf borderId="38" fillId="0" fontId="6" numFmtId="0" xfId="0" applyBorder="1" applyFont="1"/>
    <xf borderId="39" fillId="0" fontId="6" numFmtId="0" xfId="0" applyBorder="1" applyFont="1"/>
    <xf borderId="23" fillId="7" fontId="10" numFmtId="0" xfId="0" applyAlignment="1" applyBorder="1" applyFont="1">
      <alignment horizontal="center" shrinkToFit="0" vertical="center" wrapText="1"/>
    </xf>
    <xf borderId="23" fillId="9" fontId="28" numFmtId="0" xfId="0" applyAlignment="1" applyBorder="1" applyFont="1">
      <alignment horizontal="center" shrinkToFit="0" vertical="center" wrapText="1"/>
    </xf>
    <xf borderId="40" fillId="0" fontId="6" numFmtId="0" xfId="0" applyBorder="1" applyFont="1"/>
    <xf borderId="23" fillId="11" fontId="14" numFmtId="9" xfId="0" applyAlignment="1" applyBorder="1" applyFont="1" applyNumberFormat="1">
      <alignment horizontal="center" shrinkToFit="0" vertical="center" wrapText="1"/>
    </xf>
    <xf borderId="23" fillId="11" fontId="14" numFmtId="0" xfId="0" applyAlignment="1" applyBorder="1" applyFont="1">
      <alignment horizontal="left" shrinkToFit="0" vertical="center" wrapText="1"/>
    </xf>
    <xf borderId="23" fillId="2" fontId="13" numFmtId="164" xfId="0" applyAlignment="1" applyBorder="1" applyFont="1" applyNumberFormat="1">
      <alignment horizontal="center" readingOrder="0" shrinkToFit="0" vertical="center" wrapText="1"/>
    </xf>
    <xf borderId="23" fillId="2" fontId="13" numFmtId="164" xfId="0" applyAlignment="1" applyBorder="1" applyFont="1" applyNumberFormat="1">
      <alignment horizontal="center" shrinkToFit="0" vertical="center" wrapText="1"/>
    </xf>
    <xf borderId="23" fillId="13" fontId="13" numFmtId="164" xfId="0" applyAlignment="1" applyBorder="1" applyFill="1" applyFont="1" applyNumberFormat="1">
      <alignment horizontal="center" shrinkToFit="0" vertical="center" wrapText="1"/>
    </xf>
    <xf borderId="31" fillId="2" fontId="22" numFmtId="0" xfId="0" applyAlignment="1" applyBorder="1" applyFont="1">
      <alignment horizontal="center" shrinkToFit="0" vertical="center" wrapText="1"/>
    </xf>
    <xf borderId="0" fillId="0" fontId="29" numFmtId="0" xfId="0" applyAlignment="1" applyFont="1">
      <alignment horizontal="center" shrinkToFit="0" vertical="center" wrapText="1"/>
    </xf>
    <xf borderId="0" fillId="0" fontId="3" numFmtId="165" xfId="0" applyAlignment="1" applyFont="1" applyNumberFormat="1">
      <alignment shrinkToFit="0" vertical="bottom" wrapText="0"/>
    </xf>
    <xf borderId="0" fillId="0" fontId="30" numFmtId="0" xfId="0" applyAlignment="1" applyFont="1">
      <alignment shrinkToFit="0" vertical="bottom" wrapText="0"/>
    </xf>
    <xf borderId="12" fillId="0" fontId="31" numFmtId="0" xfId="0" applyAlignment="1" applyBorder="1" applyFont="1">
      <alignment horizontal="left" shrinkToFit="0" vertical="center" wrapText="1"/>
    </xf>
    <xf borderId="12" fillId="0" fontId="31" numFmtId="0" xfId="0" applyAlignment="1" applyBorder="1" applyFont="1">
      <alignment horizontal="center" shrinkToFit="0" vertical="center" wrapText="1"/>
    </xf>
    <xf borderId="23" fillId="0" fontId="31" numFmtId="0" xfId="0" applyAlignment="1" applyBorder="1" applyFont="1">
      <alignment horizontal="center" shrinkToFit="0" vertical="center" wrapText="1"/>
    </xf>
    <xf borderId="12" fillId="0" fontId="14" numFmtId="9" xfId="0" applyAlignment="1" applyBorder="1" applyFont="1" applyNumberFormat="1">
      <alignment horizontal="center" shrinkToFit="0" vertical="center" wrapText="1"/>
    </xf>
    <xf borderId="12" fillId="0" fontId="13" numFmtId="0" xfId="0" applyAlignment="1" applyBorder="1" applyFont="1">
      <alignment horizontal="center" shrinkToFit="0" vertical="center" wrapText="1"/>
    </xf>
    <xf borderId="23" fillId="0" fontId="32" numFmtId="0" xfId="0" applyAlignment="1" applyBorder="1" applyFont="1">
      <alignment horizontal="center" shrinkToFit="0" vertical="center" wrapText="0"/>
    </xf>
    <xf borderId="23" fillId="0" fontId="13" numFmtId="9" xfId="0" applyAlignment="1" applyBorder="1" applyFont="1" applyNumberFormat="1">
      <alignment horizontal="center" shrinkToFit="0" vertical="center" wrapText="1"/>
    </xf>
  </cellXfs>
  <cellStyles count="1">
    <cellStyle xfId="0" name="Normal" builtinId="0"/>
  </cellStyles>
  <dxfs count="17">
    <dxf>
      <font>
        <b/>
        <sz val="10.0"/>
        <color rgb="FFFFFFFF"/>
        <name val="Arial"/>
      </font>
      <fill>
        <patternFill patternType="solid">
          <fgColor rgb="FFC00000"/>
          <bgColor rgb="FFC00000"/>
        </patternFill>
      </fill>
      <border/>
    </dxf>
    <dxf>
      <font>
        <b/>
        <sz val="10.0"/>
        <color rgb="FFFFFFFF"/>
        <name val="Arial"/>
      </font>
      <fill>
        <patternFill patternType="solid">
          <fgColor rgb="FFE97132"/>
          <bgColor rgb="FFE97132"/>
        </patternFill>
      </fill>
      <border/>
    </dxf>
    <dxf>
      <font>
        <b/>
        <sz val="10.0"/>
        <color rgb="FFFFFFFF"/>
        <name val="Arial"/>
      </font>
      <fill>
        <patternFill patternType="solid">
          <fgColor rgb="FFBF8F00"/>
          <bgColor rgb="FFBF8F00"/>
        </patternFill>
      </fill>
      <border/>
    </dxf>
    <dxf>
      <font>
        <b/>
        <sz val="10.0"/>
        <color rgb="FFFFFFFF"/>
        <name val="Arial"/>
      </font>
      <fill>
        <patternFill patternType="solid">
          <fgColor rgb="FF4F81BD"/>
          <bgColor rgb="FF4F81BD"/>
        </patternFill>
      </fill>
      <border/>
    </dxf>
    <dxf>
      <font>
        <b/>
        <sz val="10.0"/>
        <color rgb="FFFFFFFF"/>
        <name val="Arial"/>
      </font>
      <fill>
        <patternFill patternType="solid">
          <fgColor rgb="FF2E75B6"/>
          <bgColor rgb="FF2E75B6"/>
        </patternFill>
      </fill>
      <border/>
    </dxf>
    <dxf>
      <font>
        <b/>
        <sz val="10.0"/>
        <color rgb="FFC00000"/>
        <name val="Arial"/>
      </font>
      <fill>
        <patternFill patternType="solid">
          <fgColor rgb="FFFBE5D6"/>
          <bgColor rgb="FFFBE5D6"/>
        </patternFill>
      </fill>
      <border/>
    </dxf>
    <dxf>
      <font>
        <b/>
        <sz val="10.0"/>
        <color rgb="FFBF8F00"/>
        <name val="Arial"/>
      </font>
      <fill>
        <patternFill patternType="solid">
          <fgColor rgb="FFFFF2CC"/>
          <bgColor rgb="FFFFF2CC"/>
        </patternFill>
      </fill>
      <border/>
    </dxf>
    <dxf>
      <font>
        <b/>
        <sz val="10.0"/>
        <color rgb="FF548235"/>
        <name val="Arial"/>
      </font>
      <fill>
        <patternFill patternType="solid">
          <fgColor rgb="FFE2EFDA"/>
          <bgColor rgb="FFE2EFDA"/>
        </patternFill>
      </fill>
      <border/>
    </dxf>
    <dxf>
      <font>
        <i/>
        <sz val="10.0"/>
        <color rgb="FFB7B7B7"/>
        <name val="Arial"/>
      </font>
      <fill>
        <patternFill patternType="solid">
          <fgColor rgb="FFF2F2F2"/>
          <bgColor rgb="FFF2F2F2"/>
        </patternFill>
      </fill>
      <border/>
    </dxf>
    <dxf>
      <font>
        <b/>
        <sz val="10.0"/>
        <color rgb="FF375623"/>
        <name val="Arial"/>
      </font>
      <fill>
        <patternFill patternType="solid">
          <fgColor rgb="FFC6E0B4"/>
          <bgColor rgb="FFC6E0B4"/>
        </patternFill>
      </fill>
      <border/>
    </dxf>
    <dxf>
      <font>
        <b/>
        <sz val="10.0"/>
        <color rgb="FFC00000"/>
        <name val="Arial"/>
      </font>
      <fill>
        <patternFill patternType="solid">
          <fgColor rgb="FFF8CBAD"/>
          <bgColor rgb="FFF8CBAD"/>
        </patternFill>
      </fill>
      <border/>
    </dxf>
    <dxf>
      <font>
        <i/>
        <sz val="10.0"/>
        <color rgb="FF808080"/>
        <name val="Arial"/>
      </font>
      <fill>
        <patternFill patternType="solid">
          <fgColor rgb="FFF2F2F2"/>
          <bgColor rgb="FFF2F2F2"/>
        </patternFill>
      </fill>
      <border/>
    </dxf>
    <dxf>
      <font/>
      <fill>
        <patternFill patternType="solid">
          <fgColor rgb="FFF8696B"/>
          <bgColor rgb="FFF8696B"/>
        </patternFill>
      </fill>
      <border/>
    </dxf>
    <dxf>
      <font/>
      <fill>
        <patternFill patternType="solid">
          <fgColor rgb="FF70AD47"/>
          <bgColor rgb="FF70AD47"/>
        </patternFill>
      </fill>
      <border/>
    </dxf>
    <dxf>
      <font>
        <b/>
        <sz val="10.0"/>
        <color rgb="FFFFFFFF"/>
        <name val="Arial"/>
      </font>
      <fill>
        <patternFill patternType="solid">
          <fgColor rgb="FFF8696B"/>
          <bgColor rgb="FFF8696B"/>
        </patternFill>
      </fill>
      <border/>
    </dxf>
    <dxf>
      <font>
        <b/>
        <sz val="10.0"/>
        <color rgb="FFFFFFFF"/>
        <name val="Arial"/>
      </font>
      <fill>
        <patternFill patternType="solid">
          <fgColor rgb="FF63BE7B"/>
          <bgColor rgb="FF63BE7B"/>
        </patternFill>
      </fill>
      <border/>
    </dxf>
    <dxf>
      <font/>
      <fill>
        <patternFill patternType="solid">
          <fgColor rgb="FF4472C4"/>
          <bgColor rgb="FF4472C4"/>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EF2CB"/>
    <pageSetUpPr fitToPage="1"/>
  </sheetPr>
  <sheetViews>
    <sheetView workbookViewId="0">
      <pane xSplit="3.0" ySplit="9.0" topLeftCell="D10" activePane="bottomRight" state="frozen"/>
      <selection activeCell="D1" sqref="D1" pane="topRight"/>
      <selection activeCell="A10" sqref="A10" pane="bottomLeft"/>
      <selection activeCell="D10" sqref="D10" pane="bottomRight"/>
    </sheetView>
  </sheetViews>
  <sheetFormatPr customHeight="1" defaultColWidth="14.43" defaultRowHeight="15.0"/>
  <cols>
    <col customWidth="1" min="1" max="1" width="5.43"/>
    <col customWidth="1" min="2" max="2" width="47.71"/>
    <col customWidth="1" min="3" max="10" width="15.57"/>
    <col customWidth="1" min="11" max="11" width="14.71"/>
    <col customWidth="1" min="12" max="12" width="23.71"/>
    <col customWidth="1" min="13" max="13" width="23.14"/>
    <col customWidth="1" min="14" max="14" width="73.57"/>
    <col customWidth="1" min="15" max="15" width="17.86"/>
    <col customWidth="1" min="16" max="16" width="14.57"/>
    <col customWidth="1" min="17" max="17" width="16.29"/>
    <col customWidth="1" min="18" max="18" width="14.71"/>
    <col customWidth="1" min="19" max="24" width="13.0"/>
    <col customWidth="1" min="25" max="25" width="12.86"/>
    <col customWidth="1" min="26" max="26" width="14.0"/>
    <col customWidth="1" min="27" max="27" width="24.57"/>
    <col customWidth="1" min="28" max="28" width="30.0"/>
    <col customWidth="1" min="29" max="29" width="18.0"/>
    <col customWidth="1" hidden="1" min="30" max="30" width="10.0"/>
    <col customWidth="1" hidden="1" min="52" max="52" width="10.0"/>
  </cols>
  <sheetData>
    <row r="1" ht="15.0" customHeight="1">
      <c r="A1" s="1"/>
      <c r="B1" s="1"/>
      <c r="C1" s="1"/>
      <c r="D1" s="2"/>
      <c r="E1" s="3"/>
      <c r="F1" s="2"/>
      <c r="G1" s="4"/>
      <c r="H1" s="4"/>
      <c r="I1" s="4"/>
      <c r="J1" s="4"/>
      <c r="K1" s="4"/>
      <c r="L1" s="4"/>
      <c r="M1" s="4"/>
      <c r="N1" s="4"/>
      <c r="O1" s="4"/>
      <c r="P1" s="4"/>
      <c r="Q1" s="4"/>
      <c r="R1" s="4"/>
      <c r="S1" s="4"/>
      <c r="T1" s="4"/>
      <c r="U1" s="4"/>
      <c r="V1" s="4"/>
      <c r="W1" s="4"/>
      <c r="X1" s="4"/>
      <c r="Y1" s="4"/>
      <c r="Z1" s="4"/>
      <c r="AA1" s="4"/>
      <c r="AB1" s="3"/>
      <c r="AC1" s="3"/>
      <c r="AD1" s="3"/>
      <c r="AZ1" s="3"/>
    </row>
    <row r="2" ht="36.0" customHeight="1">
      <c r="A2" s="5" t="s">
        <v>0</v>
      </c>
      <c r="B2" s="6"/>
      <c r="C2" s="6"/>
      <c r="D2" s="6"/>
      <c r="E2" s="6"/>
      <c r="F2" s="6"/>
      <c r="G2" s="6"/>
      <c r="H2" s="6"/>
      <c r="I2" s="6"/>
      <c r="J2" s="6"/>
      <c r="K2" s="6"/>
      <c r="L2" s="6"/>
      <c r="M2" s="6"/>
      <c r="N2" s="6"/>
      <c r="O2" s="6"/>
      <c r="P2" s="6"/>
      <c r="Q2" s="6"/>
      <c r="R2" s="6"/>
      <c r="S2" s="6"/>
      <c r="T2" s="6"/>
      <c r="U2" s="6"/>
      <c r="V2" s="6"/>
      <c r="W2" s="6"/>
      <c r="X2" s="6"/>
      <c r="Y2" s="6"/>
      <c r="Z2" s="6"/>
      <c r="AA2" s="6"/>
      <c r="AB2" s="6"/>
      <c r="AC2" s="7"/>
      <c r="AD2" s="3"/>
      <c r="AZ2" s="3"/>
    </row>
    <row r="3" ht="15.0" customHeight="1">
      <c r="A3" s="8" t="s">
        <v>1</v>
      </c>
      <c r="E3" s="3"/>
      <c r="F3" s="3"/>
      <c r="G3" s="4"/>
      <c r="H3" s="4"/>
      <c r="I3" s="4"/>
      <c r="J3" s="4"/>
      <c r="K3" s="4"/>
      <c r="L3" s="4"/>
      <c r="M3" s="4"/>
      <c r="N3" s="4"/>
      <c r="O3" s="4"/>
      <c r="P3" s="4"/>
      <c r="Q3" s="4"/>
      <c r="R3" s="4"/>
      <c r="S3" s="4"/>
      <c r="T3" s="4"/>
      <c r="U3" s="4"/>
      <c r="V3" s="4"/>
      <c r="W3" s="4"/>
      <c r="X3" s="4"/>
      <c r="Y3" s="4"/>
      <c r="Z3" s="4"/>
      <c r="AA3" s="4"/>
      <c r="AB3" s="3"/>
      <c r="AC3" s="3"/>
      <c r="AD3" s="3"/>
      <c r="AZ3" s="3"/>
    </row>
    <row r="4" ht="15.0" customHeight="1">
      <c r="A4" s="8" t="s">
        <v>2</v>
      </c>
      <c r="E4" s="3"/>
      <c r="F4" s="3"/>
      <c r="G4" s="4"/>
      <c r="H4" s="4"/>
      <c r="I4" s="4"/>
      <c r="J4" s="4"/>
      <c r="K4" s="4"/>
      <c r="L4" s="4"/>
      <c r="M4" s="4"/>
      <c r="N4" s="4"/>
      <c r="O4" s="4"/>
      <c r="P4" s="4"/>
      <c r="Q4" s="4"/>
      <c r="R4" s="4"/>
      <c r="S4" s="4"/>
      <c r="T4" s="4"/>
      <c r="U4" s="4"/>
      <c r="V4" s="4"/>
      <c r="W4" s="4"/>
      <c r="X4" s="4"/>
      <c r="Y4" s="4"/>
      <c r="Z4" s="4"/>
      <c r="AA4" s="4"/>
      <c r="AB4" s="3"/>
      <c r="AC4" s="3"/>
      <c r="AD4" s="3"/>
      <c r="AZ4" s="3"/>
    </row>
    <row r="5" ht="15.0" customHeight="1">
      <c r="A5" s="8" t="s">
        <v>3</v>
      </c>
      <c r="E5" s="3"/>
      <c r="F5" s="3"/>
      <c r="G5" s="4"/>
      <c r="H5" s="4"/>
      <c r="I5" s="4"/>
      <c r="J5" s="4"/>
      <c r="K5" s="4"/>
      <c r="L5" s="4"/>
      <c r="M5" s="4"/>
      <c r="N5" s="4"/>
      <c r="O5" s="4"/>
      <c r="P5" s="4"/>
      <c r="Q5" s="4"/>
      <c r="R5" s="4"/>
      <c r="S5" s="4"/>
      <c r="T5" s="4"/>
      <c r="U5" s="4"/>
      <c r="V5" s="4"/>
      <c r="W5" s="4"/>
      <c r="X5" s="4"/>
      <c r="Y5" s="4"/>
      <c r="Z5" s="4"/>
      <c r="AA5" s="4"/>
      <c r="AB5" s="3"/>
      <c r="AC5" s="3"/>
      <c r="AD5" s="3"/>
      <c r="AZ5" s="3"/>
    </row>
    <row r="6" ht="27.75" customHeight="1">
      <c r="A6" s="1"/>
      <c r="B6" s="1"/>
      <c r="C6" s="1"/>
      <c r="D6" s="1"/>
      <c r="E6" s="3"/>
      <c r="F6" s="1"/>
      <c r="G6" s="4"/>
      <c r="H6" s="4"/>
      <c r="I6" s="4"/>
      <c r="J6" s="4"/>
      <c r="K6" s="4"/>
      <c r="L6" s="4"/>
      <c r="M6" s="4"/>
      <c r="N6" s="9" t="s">
        <v>4</v>
      </c>
      <c r="O6" s="10"/>
      <c r="P6" s="10"/>
      <c r="Q6" s="10"/>
      <c r="R6" s="10"/>
      <c r="S6" s="11"/>
      <c r="T6" s="4"/>
      <c r="U6" s="4"/>
      <c r="V6" s="4"/>
      <c r="W6" s="4"/>
      <c r="X6" s="4"/>
      <c r="Y6" s="4"/>
      <c r="Z6" s="4"/>
      <c r="AA6" s="4"/>
      <c r="AB6" s="3"/>
      <c r="AC6" s="3"/>
      <c r="AD6" s="3"/>
      <c r="AZ6" s="3"/>
    </row>
    <row r="7" ht="30.0" customHeight="1">
      <c r="A7" s="12" t="s">
        <v>5</v>
      </c>
      <c r="B7" s="12" t="s">
        <v>6</v>
      </c>
      <c r="C7" s="13" t="s">
        <v>7</v>
      </c>
      <c r="D7" s="14" t="s">
        <v>8</v>
      </c>
      <c r="E7" s="15" t="s">
        <v>9</v>
      </c>
      <c r="F7" s="16" t="s">
        <v>10</v>
      </c>
      <c r="G7" s="10"/>
      <c r="H7" s="10"/>
      <c r="I7" s="10"/>
      <c r="J7" s="10"/>
      <c r="K7" s="17"/>
      <c r="L7" s="18" t="s">
        <v>11</v>
      </c>
      <c r="M7" s="18" t="s">
        <v>12</v>
      </c>
      <c r="N7" s="19" t="s">
        <v>13</v>
      </c>
      <c r="O7" s="20" t="s">
        <v>14</v>
      </c>
      <c r="P7" s="20" t="s">
        <v>15</v>
      </c>
      <c r="Q7" s="21" t="s">
        <v>16</v>
      </c>
      <c r="R7" s="10"/>
      <c r="S7" s="11"/>
      <c r="T7" s="20" t="s">
        <v>13</v>
      </c>
      <c r="U7" s="22" t="s">
        <v>17</v>
      </c>
      <c r="V7" s="10"/>
      <c r="W7" s="10"/>
      <c r="X7" s="10"/>
      <c r="Y7" s="11"/>
      <c r="Z7" s="22" t="s">
        <v>18</v>
      </c>
      <c r="AA7" s="23"/>
      <c r="AB7" s="24" t="s">
        <v>19</v>
      </c>
      <c r="AC7" s="24" t="s">
        <v>20</v>
      </c>
      <c r="AD7" s="3"/>
      <c r="AZ7" s="3"/>
    </row>
    <row r="8" ht="49.5" customHeight="1">
      <c r="A8" s="25"/>
      <c r="B8" s="25"/>
      <c r="C8" s="25"/>
      <c r="D8" s="26"/>
      <c r="E8" s="27"/>
      <c r="F8" s="28" t="s">
        <v>21</v>
      </c>
      <c r="G8" s="17"/>
      <c r="H8" s="29" t="s">
        <v>22</v>
      </c>
      <c r="I8" s="17"/>
      <c r="J8" s="29" t="s">
        <v>23</v>
      </c>
      <c r="K8" s="11"/>
      <c r="L8" s="25"/>
      <c r="M8" s="25"/>
      <c r="N8" s="30"/>
      <c r="O8" s="31"/>
      <c r="P8" s="31"/>
      <c r="Q8" s="20" t="s">
        <v>21</v>
      </c>
      <c r="R8" s="20" t="s">
        <v>22</v>
      </c>
      <c r="S8" s="20" t="s">
        <v>23</v>
      </c>
      <c r="T8" s="31"/>
      <c r="U8" s="32" t="s">
        <v>24</v>
      </c>
      <c r="V8" s="32" t="s">
        <v>25</v>
      </c>
      <c r="W8" s="32" t="s">
        <v>26</v>
      </c>
      <c r="X8" s="32" t="s">
        <v>27</v>
      </c>
      <c r="Y8" s="32" t="s">
        <v>28</v>
      </c>
      <c r="Z8" s="32" t="s">
        <v>29</v>
      </c>
      <c r="AA8" s="32" t="s">
        <v>30</v>
      </c>
      <c r="AB8" s="31"/>
      <c r="AC8" s="31"/>
      <c r="AZ8" s="3"/>
    </row>
    <row r="9" ht="29.25" customHeight="1">
      <c r="A9" s="33"/>
      <c r="B9" s="33"/>
      <c r="C9" s="33"/>
      <c r="D9" s="34"/>
      <c r="E9" s="35"/>
      <c r="F9" s="36" t="s">
        <v>31</v>
      </c>
      <c r="G9" s="36" t="s">
        <v>32</v>
      </c>
      <c r="H9" s="36" t="s">
        <v>31</v>
      </c>
      <c r="I9" s="36" t="s">
        <v>32</v>
      </c>
      <c r="J9" s="36" t="s">
        <v>31</v>
      </c>
      <c r="K9" s="36" t="s">
        <v>32</v>
      </c>
      <c r="L9" s="33"/>
      <c r="M9" s="33"/>
      <c r="N9" s="37"/>
      <c r="O9" s="38"/>
      <c r="P9" s="38"/>
      <c r="Q9" s="39"/>
      <c r="R9" s="39"/>
      <c r="S9" s="39"/>
      <c r="T9" s="38"/>
      <c r="U9" s="39"/>
      <c r="V9" s="39"/>
      <c r="W9" s="39"/>
      <c r="X9" s="39"/>
      <c r="Y9" s="39"/>
      <c r="Z9" s="39"/>
      <c r="AA9" s="39"/>
      <c r="AB9" s="38"/>
      <c r="AC9" s="38"/>
      <c r="AZ9" s="3"/>
    </row>
    <row r="10" ht="15.75" customHeight="1">
      <c r="A10" s="40"/>
      <c r="B10" s="3"/>
      <c r="C10" s="3"/>
      <c r="D10" s="3"/>
      <c r="E10" s="3"/>
      <c r="F10" s="3"/>
      <c r="G10" s="3"/>
      <c r="H10" s="3"/>
      <c r="I10" s="3"/>
      <c r="J10" s="3"/>
      <c r="K10" s="3"/>
      <c r="L10" s="3"/>
      <c r="M10" s="3"/>
      <c r="N10" s="41"/>
      <c r="O10" s="41"/>
      <c r="P10" s="41"/>
      <c r="Q10" s="41"/>
      <c r="R10" s="41"/>
      <c r="S10" s="41"/>
      <c r="T10" s="41"/>
      <c r="U10" s="41"/>
      <c r="V10" s="41"/>
      <c r="W10" s="41"/>
      <c r="X10" s="41"/>
      <c r="Y10" s="41"/>
      <c r="Z10" s="41"/>
      <c r="AA10" s="41"/>
      <c r="AB10" s="41"/>
      <c r="AC10" s="41"/>
      <c r="AD10" s="41"/>
      <c r="AE10" s="41"/>
      <c r="AZ10" s="3"/>
    </row>
    <row r="11" ht="27.75" customHeight="1">
      <c r="A11" s="42" t="s">
        <v>33</v>
      </c>
      <c r="B11" s="10"/>
      <c r="C11" s="10"/>
      <c r="D11" s="10"/>
      <c r="E11" s="10"/>
      <c r="F11" s="10"/>
      <c r="G11" s="10"/>
      <c r="H11" s="10"/>
      <c r="I11" s="10"/>
      <c r="J11" s="10"/>
      <c r="K11" s="10"/>
      <c r="L11" s="10"/>
      <c r="M11" s="11"/>
      <c r="N11" s="43"/>
      <c r="O11" s="44"/>
      <c r="P11" s="44"/>
      <c r="Q11" s="45"/>
      <c r="R11" s="45"/>
      <c r="S11" s="45"/>
      <c r="T11" s="3"/>
      <c r="U11" s="46"/>
      <c r="V11" s="46"/>
      <c r="W11" s="46"/>
      <c r="X11" s="46"/>
      <c r="Y11" s="46"/>
      <c r="Z11" s="46"/>
      <c r="AA11" s="47"/>
      <c r="AB11" s="46"/>
      <c r="AC11" s="46"/>
      <c r="AD11" s="3"/>
      <c r="AZ11" s="3" t="str">
        <f t="shared" ref="AZ11:AZ28" si="1">IF(ISNUMBER(Z11),Z11*10000-ROW(),"")</f>
        <v/>
      </c>
    </row>
    <row r="12" ht="204.75" customHeight="1">
      <c r="A12" s="48">
        <v>1.0</v>
      </c>
      <c r="B12" s="49" t="s">
        <v>34</v>
      </c>
      <c r="C12" s="50" t="s">
        <v>35</v>
      </c>
      <c r="D12" s="51">
        <v>2904.0</v>
      </c>
      <c r="E12" s="52">
        <v>2904.0</v>
      </c>
      <c r="F12" s="53">
        <v>2904.0</v>
      </c>
      <c r="G12" s="54">
        <v>1466.0</v>
      </c>
      <c r="H12" s="55"/>
      <c r="I12" s="55"/>
      <c r="J12" s="55"/>
      <c r="K12" s="55"/>
      <c r="L12" s="55">
        <f t="shared" ref="L12:L22" si="2">G12+I12+K12</f>
        <v>1466</v>
      </c>
      <c r="M12" s="56">
        <f t="shared" ref="M12:M22" si="3">E12-L12</f>
        <v>1438</v>
      </c>
      <c r="N12" s="57" t="s">
        <v>36</v>
      </c>
      <c r="O12" s="58"/>
      <c r="P12" s="59">
        <f t="shared" ref="P12:P22" si="4">E12-O12</f>
        <v>2904</v>
      </c>
      <c r="Q12" s="60"/>
      <c r="R12" s="60"/>
      <c r="S12" s="60"/>
      <c r="T12" s="49"/>
      <c r="U12" s="61" t="s">
        <v>37</v>
      </c>
      <c r="V12" s="61" t="s">
        <v>38</v>
      </c>
      <c r="W12" s="61" t="s">
        <v>39</v>
      </c>
      <c r="X12" s="61" t="s">
        <v>38</v>
      </c>
      <c r="Y12" s="61" t="s">
        <v>37</v>
      </c>
      <c r="Z12" s="62">
        <f t="shared" ref="Z12:Z22" si="5">IFERROR((VALUE(LEFT(U12,1))*0.3 + VALUE(LEFT(V12,1))*0.2 + VALUE(LEFT(W12,1))*0.15 + VALUE(LEFT(X12,1))*0.2 + VALUE(LEFT(Y12,1))*0.15),"")</f>
        <v>4.3</v>
      </c>
      <c r="AA12" s="63" t="str">
        <f t="shared" ref="AA12:AA22" si="6">IF(ISNUMBER(Z12),IF(Z12&gt;=4,"TINGGI",IF(Z12&gt;=3,"SEDERHANA","RENDAH")),"")</f>
        <v>TINGGI</v>
      </c>
      <c r="AB12" s="49"/>
      <c r="AC12" s="64">
        <v>1.0</v>
      </c>
      <c r="AD12" s="65">
        <f>IF(AA12="","",IF(AA12="TINGGI",3000000,IF(AA12="SEDERHANA",2000000,IF(AA12="RENDAH",1000000,500000)))+(33-12))</f>
        <v>3000021</v>
      </c>
      <c r="AZ12" s="3">
        <f t="shared" si="1"/>
        <v>42988</v>
      </c>
    </row>
    <row r="13" ht="45.75" customHeight="1">
      <c r="A13" s="48">
        <v>2.0</v>
      </c>
      <c r="B13" s="49" t="s">
        <v>40</v>
      </c>
      <c r="C13" s="50" t="s">
        <v>35</v>
      </c>
      <c r="D13" s="66">
        <v>1699.0</v>
      </c>
      <c r="E13" s="67">
        <v>1699.0</v>
      </c>
      <c r="F13" s="53">
        <v>1699.0</v>
      </c>
      <c r="G13" s="54">
        <v>1100.0</v>
      </c>
      <c r="H13" s="55"/>
      <c r="I13" s="55"/>
      <c r="J13" s="55"/>
      <c r="K13" s="55"/>
      <c r="L13" s="55">
        <f t="shared" si="2"/>
        <v>1100</v>
      </c>
      <c r="M13" s="68">
        <f t="shared" si="3"/>
        <v>599</v>
      </c>
      <c r="N13" s="57" t="s">
        <v>41</v>
      </c>
      <c r="O13" s="69"/>
      <c r="P13" s="70">
        <f t="shared" si="4"/>
        <v>1699</v>
      </c>
      <c r="Q13" s="60"/>
      <c r="R13" s="60"/>
      <c r="S13" s="60"/>
      <c r="T13" s="49"/>
      <c r="U13" s="61" t="s">
        <v>37</v>
      </c>
      <c r="V13" s="61" t="s">
        <v>38</v>
      </c>
      <c r="W13" s="61" t="s">
        <v>39</v>
      </c>
      <c r="X13" s="61" t="s">
        <v>38</v>
      </c>
      <c r="Y13" s="61" t="s">
        <v>42</v>
      </c>
      <c r="Z13" s="62">
        <f t="shared" si="5"/>
        <v>3.7</v>
      </c>
      <c r="AA13" s="63" t="str">
        <f t="shared" si="6"/>
        <v>SEDERHANA</v>
      </c>
      <c r="AB13" s="49"/>
      <c r="AC13" s="64">
        <v>1.0</v>
      </c>
      <c r="AD13" s="65">
        <f>IF(AA13="","",IF(AA13="TINGGI",3000000,IF(AA13="SEDERHANA",2000000,IF(AA13="RENDAH",1000000,500000)))+(33-13))</f>
        <v>2000020</v>
      </c>
      <c r="AZ13" s="3">
        <f t="shared" si="1"/>
        <v>36987</v>
      </c>
    </row>
    <row r="14" ht="39.75" customHeight="1">
      <c r="A14" s="48">
        <v>3.0</v>
      </c>
      <c r="B14" s="49" t="s">
        <v>43</v>
      </c>
      <c r="C14" s="50" t="s">
        <v>35</v>
      </c>
      <c r="D14" s="71">
        <v>48.0</v>
      </c>
      <c r="E14" s="67">
        <v>48.0</v>
      </c>
      <c r="F14" s="67">
        <v>48.0</v>
      </c>
      <c r="G14" s="54">
        <v>0.0</v>
      </c>
      <c r="H14" s="55"/>
      <c r="I14" s="55"/>
      <c r="J14" s="55"/>
      <c r="K14" s="55"/>
      <c r="L14" s="55">
        <f t="shared" si="2"/>
        <v>0</v>
      </c>
      <c r="M14" s="68">
        <f t="shared" si="3"/>
        <v>48</v>
      </c>
      <c r="N14" s="72" t="s">
        <v>44</v>
      </c>
      <c r="O14" s="69">
        <v>48.0</v>
      </c>
      <c r="P14" s="59">
        <f t="shared" si="4"/>
        <v>0</v>
      </c>
      <c r="Q14" s="73"/>
      <c r="R14" s="73"/>
      <c r="S14" s="73"/>
      <c r="T14" s="49"/>
      <c r="U14" s="61" t="s">
        <v>39</v>
      </c>
      <c r="V14" s="61" t="s">
        <v>42</v>
      </c>
      <c r="W14" s="61" t="s">
        <v>45</v>
      </c>
      <c r="X14" s="61" t="s">
        <v>38</v>
      </c>
      <c r="Y14" s="61" t="s">
        <v>38</v>
      </c>
      <c r="Z14" s="62">
        <f t="shared" si="5"/>
        <v>2.8</v>
      </c>
      <c r="AA14" s="63" t="str">
        <f t="shared" si="6"/>
        <v>RENDAH</v>
      </c>
      <c r="AB14" s="49"/>
      <c r="AC14" s="64">
        <v>1.0</v>
      </c>
      <c r="AD14" s="65">
        <f>IF(AA14="","",IF(AA14="TINGGI",3000000,IF(AA14="SEDERHANA",2000000,IF(AA14="RENDAH",1000000,500000)))+(33-14))</f>
        <v>1000019</v>
      </c>
      <c r="AZ14" s="3">
        <f t="shared" si="1"/>
        <v>27986</v>
      </c>
    </row>
    <row r="15" ht="78.75" customHeight="1">
      <c r="A15" s="48">
        <v>4.0</v>
      </c>
      <c r="B15" s="49" t="s">
        <v>46</v>
      </c>
      <c r="C15" s="50" t="s">
        <v>35</v>
      </c>
      <c r="D15" s="74">
        <v>80.0</v>
      </c>
      <c r="E15" s="67">
        <v>80.0</v>
      </c>
      <c r="F15" s="67">
        <v>80.0</v>
      </c>
      <c r="G15" s="54">
        <v>39.0</v>
      </c>
      <c r="H15" s="49"/>
      <c r="I15" s="49"/>
      <c r="J15" s="49"/>
      <c r="K15" s="49"/>
      <c r="L15" s="50">
        <f t="shared" si="2"/>
        <v>39</v>
      </c>
      <c r="M15" s="68">
        <f t="shared" si="3"/>
        <v>41</v>
      </c>
      <c r="N15" s="57" t="s">
        <v>47</v>
      </c>
      <c r="O15" s="75">
        <v>39.0</v>
      </c>
      <c r="P15" s="76">
        <f t="shared" si="4"/>
        <v>41</v>
      </c>
      <c r="Q15" s="77"/>
      <c r="R15" s="73"/>
      <c r="S15" s="73"/>
      <c r="T15" s="49"/>
      <c r="U15" s="61" t="s">
        <v>37</v>
      </c>
      <c r="V15" s="61" t="s">
        <v>38</v>
      </c>
      <c r="W15" s="61" t="s">
        <v>39</v>
      </c>
      <c r="X15" s="61" t="s">
        <v>38</v>
      </c>
      <c r="Y15" s="61" t="s">
        <v>42</v>
      </c>
      <c r="Z15" s="62">
        <f t="shared" si="5"/>
        <v>3.7</v>
      </c>
      <c r="AA15" s="63" t="str">
        <f t="shared" si="6"/>
        <v>SEDERHANA</v>
      </c>
      <c r="AB15" s="49"/>
      <c r="AC15" s="64">
        <v>1.0</v>
      </c>
      <c r="AD15" s="65">
        <f>IF(AA15="","",IF(AA15="TINGGI",3000000,IF(AA15="SEDERHANA",2000000,IF(AA15="RENDAH",1000000,500000)))+(33-15))</f>
        <v>2000018</v>
      </c>
      <c r="AZ15" s="3">
        <f t="shared" si="1"/>
        <v>36985</v>
      </c>
    </row>
    <row r="16" ht="49.5" customHeight="1">
      <c r="A16" s="48">
        <v>5.0</v>
      </c>
      <c r="B16" s="49" t="s">
        <v>48</v>
      </c>
      <c r="C16" s="50" t="s">
        <v>35</v>
      </c>
      <c r="D16" s="50">
        <v>238.0</v>
      </c>
      <c r="E16" s="67">
        <v>238.0</v>
      </c>
      <c r="F16" s="78">
        <v>238.0</v>
      </c>
      <c r="G16" s="64">
        <v>103.0</v>
      </c>
      <c r="H16" s="49"/>
      <c r="I16" s="49"/>
      <c r="J16" s="49"/>
      <c r="K16" s="49"/>
      <c r="L16" s="50">
        <f t="shared" si="2"/>
        <v>103</v>
      </c>
      <c r="M16" s="79">
        <f t="shared" si="3"/>
        <v>135</v>
      </c>
      <c r="N16" s="57" t="s">
        <v>49</v>
      </c>
      <c r="O16" s="80">
        <v>103.0</v>
      </c>
      <c r="P16" s="76">
        <f t="shared" si="4"/>
        <v>135</v>
      </c>
      <c r="Q16" s="77"/>
      <c r="R16" s="73"/>
      <c r="S16" s="73"/>
      <c r="T16" s="49"/>
      <c r="U16" s="61" t="s">
        <v>37</v>
      </c>
      <c r="V16" s="61" t="s">
        <v>38</v>
      </c>
      <c r="W16" s="61" t="s">
        <v>39</v>
      </c>
      <c r="X16" s="61" t="s">
        <v>38</v>
      </c>
      <c r="Y16" s="61" t="s">
        <v>37</v>
      </c>
      <c r="Z16" s="62">
        <f t="shared" si="5"/>
        <v>4.3</v>
      </c>
      <c r="AA16" s="63" t="str">
        <f t="shared" si="6"/>
        <v>TINGGI</v>
      </c>
      <c r="AB16" s="49"/>
      <c r="AC16" s="64">
        <v>2.0</v>
      </c>
      <c r="AD16" s="65">
        <f>IF(AA16="","",IF(AA16="TINGGI",3000000,IF(AA16="SEDERHANA",2000000,IF(AA16="RENDAH",1000000,500000)))+(33-16))</f>
        <v>3000017</v>
      </c>
      <c r="AZ16" s="3">
        <f t="shared" si="1"/>
        <v>42984</v>
      </c>
    </row>
    <row r="17" ht="72.0" customHeight="1">
      <c r="A17" s="48">
        <v>6.0</v>
      </c>
      <c r="B17" s="49" t="s">
        <v>50</v>
      </c>
      <c r="C17" s="50" t="s">
        <v>35</v>
      </c>
      <c r="D17" s="50">
        <v>337.0</v>
      </c>
      <c r="E17" s="67">
        <v>337.0</v>
      </c>
      <c r="F17" s="78">
        <v>337.0</v>
      </c>
      <c r="G17" s="64">
        <v>76.0</v>
      </c>
      <c r="H17" s="49"/>
      <c r="I17" s="49"/>
      <c r="J17" s="49"/>
      <c r="K17" s="49"/>
      <c r="L17" s="50">
        <f t="shared" si="2"/>
        <v>76</v>
      </c>
      <c r="M17" s="79">
        <f t="shared" si="3"/>
        <v>261</v>
      </c>
      <c r="N17" s="81" t="s">
        <v>51</v>
      </c>
      <c r="O17" s="80">
        <v>76.0</v>
      </c>
      <c r="P17" s="76">
        <f t="shared" si="4"/>
        <v>261</v>
      </c>
      <c r="Q17" s="80">
        <v>217.0</v>
      </c>
      <c r="R17" s="73"/>
      <c r="S17" s="73"/>
      <c r="T17" s="82" t="s">
        <v>52</v>
      </c>
      <c r="U17" s="61" t="s">
        <v>37</v>
      </c>
      <c r="V17" s="61" t="s">
        <v>38</v>
      </c>
      <c r="W17" s="61" t="s">
        <v>39</v>
      </c>
      <c r="X17" s="61" t="s">
        <v>38</v>
      </c>
      <c r="Y17" s="61" t="s">
        <v>42</v>
      </c>
      <c r="Z17" s="62">
        <f t="shared" si="5"/>
        <v>3.7</v>
      </c>
      <c r="AA17" s="63" t="str">
        <f t="shared" si="6"/>
        <v>SEDERHANA</v>
      </c>
      <c r="AB17" s="49"/>
      <c r="AC17" s="64">
        <v>2.0</v>
      </c>
      <c r="AD17" s="65">
        <f>IF(AA17="","",IF(AA17="TINGGI",3000000,IF(AA17="SEDERHANA",2000000,IF(AA17="RENDAH",1000000,500000)))+(33-17))</f>
        <v>2000016</v>
      </c>
      <c r="AZ17" s="3">
        <f t="shared" si="1"/>
        <v>36983</v>
      </c>
    </row>
    <row r="18" ht="39.75" customHeight="1">
      <c r="A18" s="48">
        <v>7.0</v>
      </c>
      <c r="B18" s="49" t="s">
        <v>53</v>
      </c>
      <c r="C18" s="50" t="s">
        <v>35</v>
      </c>
      <c r="D18" s="50">
        <v>18.0</v>
      </c>
      <c r="E18" s="67">
        <v>18.0</v>
      </c>
      <c r="F18" s="78">
        <v>18.0</v>
      </c>
      <c r="G18" s="64">
        <v>0.0</v>
      </c>
      <c r="H18" s="49"/>
      <c r="I18" s="49"/>
      <c r="J18" s="49"/>
      <c r="K18" s="49"/>
      <c r="L18" s="50">
        <f t="shared" si="2"/>
        <v>0</v>
      </c>
      <c r="M18" s="79">
        <f t="shared" si="3"/>
        <v>18</v>
      </c>
      <c r="N18" s="83" t="s">
        <v>54</v>
      </c>
      <c r="O18" s="80">
        <v>0.0</v>
      </c>
      <c r="P18" s="76">
        <f t="shared" si="4"/>
        <v>18</v>
      </c>
      <c r="Q18" s="73"/>
      <c r="R18" s="73"/>
      <c r="S18" s="73"/>
      <c r="T18" s="49"/>
      <c r="U18" s="61" t="s">
        <v>37</v>
      </c>
      <c r="V18" s="61" t="s">
        <v>38</v>
      </c>
      <c r="W18" s="61" t="s">
        <v>39</v>
      </c>
      <c r="X18" s="61" t="s">
        <v>38</v>
      </c>
      <c r="Y18" s="61" t="s">
        <v>42</v>
      </c>
      <c r="Z18" s="62">
        <f t="shared" si="5"/>
        <v>3.7</v>
      </c>
      <c r="AA18" s="63" t="str">
        <f t="shared" si="6"/>
        <v>SEDERHANA</v>
      </c>
      <c r="AB18" s="49"/>
      <c r="AC18" s="64">
        <v>1.0</v>
      </c>
      <c r="AD18" s="65">
        <f>IF(AA18="","",IF(AA18="TINGGI",3000000,IF(AA18="SEDERHANA",2000000,IF(AA18="RENDAH",1000000,500000)))+(33-18))</f>
        <v>2000015</v>
      </c>
      <c r="AZ18" s="3">
        <f t="shared" si="1"/>
        <v>36982</v>
      </c>
    </row>
    <row r="19" ht="46.5" customHeight="1">
      <c r="A19" s="48">
        <v>8.0</v>
      </c>
      <c r="B19" s="49" t="s">
        <v>55</v>
      </c>
      <c r="C19" s="50" t="s">
        <v>35</v>
      </c>
      <c r="D19" s="50">
        <v>167.0</v>
      </c>
      <c r="E19" s="67">
        <v>167.0</v>
      </c>
      <c r="F19" s="78">
        <v>167.0</v>
      </c>
      <c r="G19" s="64">
        <v>67.0</v>
      </c>
      <c r="H19" s="49"/>
      <c r="I19" s="49"/>
      <c r="J19" s="49"/>
      <c r="K19" s="49"/>
      <c r="L19" s="50">
        <f t="shared" si="2"/>
        <v>67</v>
      </c>
      <c r="M19" s="79">
        <f t="shared" si="3"/>
        <v>100</v>
      </c>
      <c r="N19" s="84" t="s">
        <v>56</v>
      </c>
      <c r="O19" s="80">
        <v>167.0</v>
      </c>
      <c r="P19" s="76">
        <f t="shared" si="4"/>
        <v>0</v>
      </c>
      <c r="Q19" s="73"/>
      <c r="R19" s="73"/>
      <c r="S19" s="73"/>
      <c r="T19" s="49"/>
      <c r="U19" s="61" t="s">
        <v>39</v>
      </c>
      <c r="V19" s="61" t="s">
        <v>42</v>
      </c>
      <c r="W19" s="61" t="s">
        <v>45</v>
      </c>
      <c r="X19" s="61" t="s">
        <v>38</v>
      </c>
      <c r="Y19" s="61" t="s">
        <v>38</v>
      </c>
      <c r="Z19" s="62">
        <f t="shared" si="5"/>
        <v>2.8</v>
      </c>
      <c r="AA19" s="63" t="str">
        <f t="shared" si="6"/>
        <v>RENDAH</v>
      </c>
      <c r="AB19" s="49"/>
      <c r="AC19" s="64">
        <v>1.0</v>
      </c>
      <c r="AD19" s="65">
        <f>IF(AA19="","",IF(AA19="TINGGI",3000000,IF(AA19="SEDERHANA",2000000,IF(AA19="RENDAH",1000000,500000)))+(33-19))</f>
        <v>1000014</v>
      </c>
      <c r="AZ19" s="3">
        <f t="shared" si="1"/>
        <v>27981</v>
      </c>
    </row>
    <row r="20" ht="66.0" customHeight="1">
      <c r="A20" s="48">
        <v>9.0</v>
      </c>
      <c r="B20" s="49" t="s">
        <v>57</v>
      </c>
      <c r="C20" s="50" t="s">
        <v>35</v>
      </c>
      <c r="D20" s="51">
        <v>56.0</v>
      </c>
      <c r="E20" s="67">
        <v>56.0</v>
      </c>
      <c r="F20" s="78">
        <v>56.0</v>
      </c>
      <c r="G20" s="64">
        <v>32.0</v>
      </c>
      <c r="H20" s="49"/>
      <c r="I20" s="49"/>
      <c r="J20" s="49"/>
      <c r="K20" s="49"/>
      <c r="L20" s="50">
        <f t="shared" si="2"/>
        <v>32</v>
      </c>
      <c r="M20" s="79">
        <f t="shared" si="3"/>
        <v>24</v>
      </c>
      <c r="N20" s="57" t="s">
        <v>58</v>
      </c>
      <c r="O20" s="75">
        <v>32.0</v>
      </c>
      <c r="P20" s="76">
        <f t="shared" si="4"/>
        <v>24</v>
      </c>
      <c r="Q20" s="73"/>
      <c r="R20" s="73"/>
      <c r="S20" s="73"/>
      <c r="T20" s="49"/>
      <c r="U20" s="61" t="s">
        <v>39</v>
      </c>
      <c r="V20" s="61" t="s">
        <v>42</v>
      </c>
      <c r="W20" s="61" t="s">
        <v>45</v>
      </c>
      <c r="X20" s="61" t="s">
        <v>38</v>
      </c>
      <c r="Y20" s="61" t="s">
        <v>45</v>
      </c>
      <c r="Z20" s="62">
        <f t="shared" si="5"/>
        <v>2.5</v>
      </c>
      <c r="AA20" s="63" t="str">
        <f t="shared" si="6"/>
        <v>RENDAH</v>
      </c>
      <c r="AB20" s="49"/>
      <c r="AC20" s="64">
        <v>1.0</v>
      </c>
      <c r="AD20" s="65">
        <f>IF(AA20="","",IF(AA20="TINGGI",3000000,IF(AA20="SEDERHANA",2000000,IF(AA20="RENDAH",1000000,500000)))+(33-20))</f>
        <v>1000013</v>
      </c>
      <c r="AZ20" s="3">
        <f t="shared" si="1"/>
        <v>24980</v>
      </c>
    </row>
    <row r="21" ht="70.5" customHeight="1">
      <c r="A21" s="48">
        <v>10.0</v>
      </c>
      <c r="B21" s="49" t="s">
        <v>59</v>
      </c>
      <c r="C21" s="50" t="s">
        <v>35</v>
      </c>
      <c r="D21" s="51">
        <v>57.0</v>
      </c>
      <c r="E21" s="67">
        <v>57.0</v>
      </c>
      <c r="F21" s="78">
        <v>57.0</v>
      </c>
      <c r="G21" s="64">
        <v>31.0</v>
      </c>
      <c r="H21" s="49"/>
      <c r="I21" s="49"/>
      <c r="J21" s="49"/>
      <c r="K21" s="49"/>
      <c r="L21" s="50">
        <f t="shared" si="2"/>
        <v>31</v>
      </c>
      <c r="M21" s="79">
        <f t="shared" si="3"/>
        <v>26</v>
      </c>
      <c r="N21" s="81" t="s">
        <v>60</v>
      </c>
      <c r="O21" s="75">
        <v>31.0</v>
      </c>
      <c r="P21" s="76">
        <f t="shared" si="4"/>
        <v>26</v>
      </c>
      <c r="Q21" s="73"/>
      <c r="R21" s="73"/>
      <c r="S21" s="73"/>
      <c r="T21" s="49"/>
      <c r="U21" s="61" t="s">
        <v>39</v>
      </c>
      <c r="V21" s="61" t="s">
        <v>42</v>
      </c>
      <c r="W21" s="61" t="s">
        <v>45</v>
      </c>
      <c r="X21" s="61" t="s">
        <v>38</v>
      </c>
      <c r="Y21" s="61" t="s">
        <v>45</v>
      </c>
      <c r="Z21" s="62">
        <f t="shared" si="5"/>
        <v>2.5</v>
      </c>
      <c r="AA21" s="63" t="str">
        <f t="shared" si="6"/>
        <v>RENDAH</v>
      </c>
      <c r="AB21" s="49"/>
      <c r="AC21" s="64">
        <v>1.0</v>
      </c>
      <c r="AD21" s="65">
        <f>IF(AA21="","",IF(AA21="TINGGI",3000000,IF(AA21="SEDERHANA",2000000,IF(AA21="RENDAH",1000000,500000)))+(33-21))</f>
        <v>1000012</v>
      </c>
      <c r="AZ21" s="3">
        <f t="shared" si="1"/>
        <v>24979</v>
      </c>
    </row>
    <row r="22" ht="54.0" customHeight="1">
      <c r="A22" s="48">
        <v>11.0</v>
      </c>
      <c r="B22" s="49" t="s">
        <v>61</v>
      </c>
      <c r="C22" s="50" t="s">
        <v>35</v>
      </c>
      <c r="D22" s="50">
        <v>50.0</v>
      </c>
      <c r="E22" s="85">
        <v>50.0</v>
      </c>
      <c r="F22" s="86">
        <v>50.0</v>
      </c>
      <c r="G22" s="64">
        <v>26.0</v>
      </c>
      <c r="H22" s="49"/>
      <c r="I22" s="49"/>
      <c r="J22" s="49"/>
      <c r="K22" s="49"/>
      <c r="L22" s="50">
        <f t="shared" si="2"/>
        <v>26</v>
      </c>
      <c r="M22" s="79">
        <f t="shared" si="3"/>
        <v>24</v>
      </c>
      <c r="N22" s="57" t="s">
        <v>62</v>
      </c>
      <c r="O22" s="75">
        <v>26.0</v>
      </c>
      <c r="P22" s="76">
        <f t="shared" si="4"/>
        <v>24</v>
      </c>
      <c r="Q22" s="73"/>
      <c r="R22" s="73"/>
      <c r="S22" s="73"/>
      <c r="T22" s="49"/>
      <c r="U22" s="61" t="s">
        <v>39</v>
      </c>
      <c r="V22" s="61" t="s">
        <v>42</v>
      </c>
      <c r="W22" s="61" t="s">
        <v>45</v>
      </c>
      <c r="X22" s="61" t="s">
        <v>38</v>
      </c>
      <c r="Y22" s="61" t="s">
        <v>45</v>
      </c>
      <c r="Z22" s="62">
        <f t="shared" si="5"/>
        <v>2.5</v>
      </c>
      <c r="AA22" s="63" t="str">
        <f t="shared" si="6"/>
        <v>RENDAH</v>
      </c>
      <c r="AB22" s="49"/>
      <c r="AC22" s="64">
        <v>1.0</v>
      </c>
      <c r="AD22" s="65">
        <f>IF(AA22="","",IF(AA22="TINGGI",3000000,IF(AA22="SEDERHANA",2000000,IF(AA22="RENDAH",1000000,500000)))+(33-22))</f>
        <v>1000011</v>
      </c>
      <c r="AZ22" s="3">
        <f t="shared" si="1"/>
        <v>24978</v>
      </c>
    </row>
    <row r="23" ht="27.75" customHeight="1">
      <c r="A23" s="42" t="s">
        <v>63</v>
      </c>
      <c r="B23" s="10"/>
      <c r="C23" s="10"/>
      <c r="D23" s="87"/>
      <c r="E23" s="87"/>
      <c r="F23" s="87"/>
      <c r="G23" s="87"/>
      <c r="H23" s="87"/>
      <c r="I23" s="87"/>
      <c r="J23" s="87"/>
      <c r="K23" s="87"/>
      <c r="L23" s="87"/>
      <c r="M23" s="87"/>
      <c r="N23" s="87"/>
      <c r="O23" s="88"/>
      <c r="P23" s="44"/>
      <c r="Q23" s="41"/>
      <c r="R23" s="41"/>
      <c r="S23" s="41"/>
      <c r="T23" s="3"/>
      <c r="U23" s="89"/>
      <c r="V23" s="46"/>
      <c r="W23" s="46"/>
      <c r="X23" s="46"/>
      <c r="Y23" s="46"/>
      <c r="Z23" s="46"/>
      <c r="AA23" s="47"/>
      <c r="AB23" s="46"/>
      <c r="AC23" s="46"/>
      <c r="AD23" s="3"/>
      <c r="AZ23" s="3" t="str">
        <f t="shared" si="1"/>
        <v/>
      </c>
    </row>
    <row r="24" ht="90.75" customHeight="1">
      <c r="A24" s="48">
        <v>12.0</v>
      </c>
      <c r="B24" s="49" t="s">
        <v>64</v>
      </c>
      <c r="C24" s="50" t="s">
        <v>65</v>
      </c>
      <c r="D24" s="50">
        <v>254.0</v>
      </c>
      <c r="E24" s="90">
        <v>254.0</v>
      </c>
      <c r="F24" s="91">
        <v>254.0</v>
      </c>
      <c r="G24" s="64">
        <v>9.0</v>
      </c>
      <c r="H24" s="49"/>
      <c r="I24" s="49"/>
      <c r="J24" s="49"/>
      <c r="K24" s="49"/>
      <c r="L24" s="50">
        <f t="shared" ref="L24:L28" si="7">G24+I24+K24</f>
        <v>9</v>
      </c>
      <c r="M24" s="79">
        <f t="shared" ref="M24:M28" si="8">E24-L24</f>
        <v>245</v>
      </c>
      <c r="N24" s="92" t="s">
        <v>66</v>
      </c>
      <c r="O24" s="75">
        <v>9.0</v>
      </c>
      <c r="P24" s="76">
        <f t="shared" ref="P24:P28" si="9">E24-O24</f>
        <v>245</v>
      </c>
      <c r="Q24" s="77"/>
      <c r="R24" s="73"/>
      <c r="S24" s="73"/>
      <c r="T24" s="49"/>
      <c r="U24" s="61" t="s">
        <v>37</v>
      </c>
      <c r="V24" s="61" t="s">
        <v>38</v>
      </c>
      <c r="W24" s="61" t="s">
        <v>39</v>
      </c>
      <c r="X24" s="61" t="s">
        <v>38</v>
      </c>
      <c r="Y24" s="61" t="s">
        <v>42</v>
      </c>
      <c r="Z24" s="62">
        <f t="shared" ref="Z24:Z28" si="10">IFERROR((VALUE(LEFT(U24,1))*0.3 + VALUE(LEFT(V24,1))*0.2 + VALUE(LEFT(W24,1))*0.15 + VALUE(LEFT(X24,1))*0.2 + VALUE(LEFT(Y24,1))*0.15),"")</f>
        <v>3.7</v>
      </c>
      <c r="AA24" s="63" t="str">
        <f t="shared" ref="AA24:AA28" si="11">IF(ISNUMBER(Z24),IF(Z24&gt;=4,"TINGGI",IF(Z24&gt;=3,"SEDERHANA","RENDAH")),"")</f>
        <v>SEDERHANA</v>
      </c>
      <c r="AB24" s="49"/>
      <c r="AC24" s="64">
        <v>2.0</v>
      </c>
      <c r="AD24" s="65">
        <f>IF(AA24="","",IF(AA24="TINGGI",3000000,IF(AA24="SEDERHANA",2000000,IF(AA24="RENDAH",1000000,500000)))+(33-24))</f>
        <v>2000009</v>
      </c>
      <c r="AZ24" s="3">
        <f t="shared" si="1"/>
        <v>36976</v>
      </c>
    </row>
    <row r="25" ht="39.0" customHeight="1">
      <c r="A25" s="48">
        <v>13.0</v>
      </c>
      <c r="B25" s="49" t="s">
        <v>67</v>
      </c>
      <c r="C25" s="50" t="s">
        <v>65</v>
      </c>
      <c r="D25" s="64">
        <v>214.0</v>
      </c>
      <c r="E25" s="67">
        <v>210.0</v>
      </c>
      <c r="F25" s="78">
        <v>210.0</v>
      </c>
      <c r="G25" s="64">
        <v>105.0</v>
      </c>
      <c r="H25" s="49"/>
      <c r="I25" s="49"/>
      <c r="J25" s="49"/>
      <c r="K25" s="49"/>
      <c r="L25" s="50">
        <f t="shared" si="7"/>
        <v>105</v>
      </c>
      <c r="M25" s="79">
        <f t="shared" si="8"/>
        <v>105</v>
      </c>
      <c r="N25" s="57" t="s">
        <v>68</v>
      </c>
      <c r="O25" s="80">
        <v>105.0</v>
      </c>
      <c r="P25" s="76">
        <f t="shared" si="9"/>
        <v>105</v>
      </c>
      <c r="Q25" s="77"/>
      <c r="R25" s="73"/>
      <c r="S25" s="73"/>
      <c r="T25" s="49"/>
      <c r="U25" s="61" t="s">
        <v>39</v>
      </c>
      <c r="V25" s="61" t="s">
        <v>45</v>
      </c>
      <c r="W25" s="61" t="s">
        <v>45</v>
      </c>
      <c r="X25" s="61" t="s">
        <v>45</v>
      </c>
      <c r="Y25" s="61" t="s">
        <v>42</v>
      </c>
      <c r="Z25" s="62">
        <f t="shared" si="10"/>
        <v>2.15</v>
      </c>
      <c r="AA25" s="63" t="str">
        <f t="shared" si="11"/>
        <v>RENDAH</v>
      </c>
      <c r="AB25" s="49"/>
      <c r="AC25" s="64">
        <v>1.0</v>
      </c>
      <c r="AD25" s="65">
        <f>IF(AA25="","",IF(AA25="TINGGI",3000000,IF(AA25="SEDERHANA",2000000,IF(AA25="RENDAH",1000000,500000)))+(33-25))</f>
        <v>1000008</v>
      </c>
      <c r="AZ25" s="3">
        <f t="shared" si="1"/>
        <v>21475</v>
      </c>
    </row>
    <row r="26" ht="37.5" customHeight="1">
      <c r="A26" s="48">
        <v>14.0</v>
      </c>
      <c r="B26" s="49" t="s">
        <v>69</v>
      </c>
      <c r="C26" s="50" t="s">
        <v>65</v>
      </c>
      <c r="D26" s="50">
        <v>2.0</v>
      </c>
      <c r="E26" s="93">
        <v>1.0</v>
      </c>
      <c r="F26" s="94">
        <v>1.0</v>
      </c>
      <c r="G26" s="50"/>
      <c r="H26" s="50"/>
      <c r="I26" s="50"/>
      <c r="J26" s="50"/>
      <c r="K26" s="50"/>
      <c r="L26" s="50">
        <f t="shared" si="7"/>
        <v>0</v>
      </c>
      <c r="M26" s="95">
        <f t="shared" si="8"/>
        <v>1</v>
      </c>
      <c r="N26" s="96" t="s">
        <v>70</v>
      </c>
      <c r="O26" s="80">
        <v>1.0</v>
      </c>
      <c r="P26" s="97">
        <f t="shared" si="9"/>
        <v>0</v>
      </c>
      <c r="Q26" s="80">
        <v>5.0</v>
      </c>
      <c r="R26" s="73"/>
      <c r="S26" s="98">
        <v>5.0</v>
      </c>
      <c r="T26" s="49"/>
      <c r="U26" s="61" t="s">
        <v>39</v>
      </c>
      <c r="V26" s="61" t="s">
        <v>45</v>
      </c>
      <c r="W26" s="61" t="s">
        <v>45</v>
      </c>
      <c r="X26" s="61" t="s">
        <v>45</v>
      </c>
      <c r="Y26" s="61" t="s">
        <v>42</v>
      </c>
      <c r="Z26" s="62">
        <f t="shared" si="10"/>
        <v>2.15</v>
      </c>
      <c r="AA26" s="63" t="str">
        <f t="shared" si="11"/>
        <v>RENDAH</v>
      </c>
      <c r="AB26" s="99" t="s">
        <v>71</v>
      </c>
      <c r="AC26" s="64">
        <v>1.0</v>
      </c>
      <c r="AD26" s="65">
        <f>IF(AA26="","",IF(AA26="TINGGI",3000000,IF(AA26="SEDERHANA",2000000,IF(AA26="RENDAH",1000000,500000)))+(33-26))</f>
        <v>1000007</v>
      </c>
      <c r="AZ26" s="3">
        <f t="shared" si="1"/>
        <v>21474</v>
      </c>
    </row>
    <row r="27" ht="78.0" customHeight="1">
      <c r="A27" s="48">
        <v>15.0</v>
      </c>
      <c r="B27" s="100" t="s">
        <v>72</v>
      </c>
      <c r="C27" s="50" t="s">
        <v>65</v>
      </c>
      <c r="D27" s="50">
        <v>1721.0</v>
      </c>
      <c r="E27" s="93">
        <v>1231.0</v>
      </c>
      <c r="F27" s="94">
        <v>1100.0</v>
      </c>
      <c r="G27" s="50"/>
      <c r="H27" s="64">
        <v>55.0</v>
      </c>
      <c r="I27" s="50"/>
      <c r="J27" s="64">
        <v>85.0</v>
      </c>
      <c r="K27" s="50"/>
      <c r="L27" s="50">
        <f t="shared" si="7"/>
        <v>0</v>
      </c>
      <c r="M27" s="95">
        <f t="shared" si="8"/>
        <v>1231</v>
      </c>
      <c r="N27" s="101" t="s">
        <v>73</v>
      </c>
      <c r="O27" s="98">
        <v>140.0</v>
      </c>
      <c r="P27" s="59">
        <f t="shared" si="9"/>
        <v>1091</v>
      </c>
      <c r="Q27" s="73"/>
      <c r="R27" s="69">
        <v>697.0</v>
      </c>
      <c r="S27" s="102">
        <v>1000.0</v>
      </c>
      <c r="T27" s="49"/>
      <c r="U27" s="61" t="s">
        <v>37</v>
      </c>
      <c r="V27" s="61" t="s">
        <v>38</v>
      </c>
      <c r="W27" s="61" t="s">
        <v>37</v>
      </c>
      <c r="X27" s="61" t="s">
        <v>37</v>
      </c>
      <c r="Y27" s="61" t="s">
        <v>45</v>
      </c>
      <c r="Z27" s="62">
        <f t="shared" si="10"/>
        <v>4.35</v>
      </c>
      <c r="AA27" s="63" t="str">
        <f t="shared" si="11"/>
        <v>TINGGI</v>
      </c>
      <c r="AB27" s="99" t="s">
        <v>74</v>
      </c>
      <c r="AC27" s="64">
        <v>1.0</v>
      </c>
      <c r="AD27" s="65">
        <f>IF(AA27="","",IF(AA27="TINGGI",3000000,IF(AA27="SEDERHANA",2000000,IF(AA27="RENDAH",1000000,500000)))+(33-27))</f>
        <v>3000006</v>
      </c>
      <c r="AZ27" s="3">
        <f t="shared" si="1"/>
        <v>43473</v>
      </c>
    </row>
    <row r="28" ht="24.0" customHeight="1">
      <c r="A28" s="48">
        <v>16.0</v>
      </c>
      <c r="B28" s="100" t="s">
        <v>75</v>
      </c>
      <c r="C28" s="50" t="s">
        <v>65</v>
      </c>
      <c r="D28" s="50">
        <v>0.0</v>
      </c>
      <c r="E28" s="73"/>
      <c r="F28" s="73"/>
      <c r="G28" s="49"/>
      <c r="H28" s="49"/>
      <c r="I28" s="49"/>
      <c r="J28" s="49"/>
      <c r="K28" s="49"/>
      <c r="L28" s="50">
        <f t="shared" si="7"/>
        <v>0</v>
      </c>
      <c r="M28" s="103">
        <f t="shared" si="8"/>
        <v>0</v>
      </c>
      <c r="N28" s="49"/>
      <c r="O28" s="98">
        <v>0.0</v>
      </c>
      <c r="P28" s="70">
        <f t="shared" si="9"/>
        <v>0</v>
      </c>
      <c r="Q28" s="73"/>
      <c r="R28" s="73"/>
      <c r="S28" s="73"/>
      <c r="T28" s="49"/>
      <c r="U28" s="62"/>
      <c r="V28" s="62"/>
      <c r="W28" s="62"/>
      <c r="X28" s="62"/>
      <c r="Y28" s="62"/>
      <c r="Z28" s="62">
        <f t="shared" si="10"/>
        <v>0</v>
      </c>
      <c r="AA28" s="63" t="str">
        <f t="shared" si="11"/>
        <v>RENDAH</v>
      </c>
      <c r="AB28" s="49"/>
      <c r="AC28" s="50"/>
      <c r="AD28" s="65">
        <f>IF(AA28="","",IF(AA28="TINGGI",3000000,IF(AA28="SEDERHANA",2000000,IF(AA28="RENDAH",1000000,500000)))+(33-28))</f>
        <v>1000005</v>
      </c>
      <c r="AZ28" s="3">
        <f t="shared" si="1"/>
        <v>-28</v>
      </c>
    </row>
    <row r="29" ht="25.5" customHeight="1">
      <c r="A29" s="104" t="s">
        <v>76</v>
      </c>
      <c r="B29" s="105"/>
      <c r="C29" s="106"/>
      <c r="D29" s="107">
        <f t="shared" ref="D29:L29" si="12">SUM(D12:D28)</f>
        <v>7845</v>
      </c>
      <c r="E29" s="107">
        <f t="shared" si="12"/>
        <v>7350</v>
      </c>
      <c r="F29" s="107">
        <f t="shared" si="12"/>
        <v>7219</v>
      </c>
      <c r="G29" s="107">
        <f t="shared" si="12"/>
        <v>3054</v>
      </c>
      <c r="H29" s="107">
        <f t="shared" si="12"/>
        <v>55</v>
      </c>
      <c r="I29" s="107">
        <f t="shared" si="12"/>
        <v>0</v>
      </c>
      <c r="J29" s="107">
        <f t="shared" si="12"/>
        <v>85</v>
      </c>
      <c r="K29" s="107">
        <f t="shared" si="12"/>
        <v>0</v>
      </c>
      <c r="L29" s="107">
        <f t="shared" si="12"/>
        <v>3054</v>
      </c>
      <c r="M29" s="108"/>
      <c r="N29" s="59">
        <f t="shared" ref="N29:R29" si="13">SUM(N12:N28)</f>
        <v>0</v>
      </c>
      <c r="O29" s="59">
        <f t="shared" si="13"/>
        <v>777</v>
      </c>
      <c r="P29" s="59">
        <f t="shared" si="13"/>
        <v>6573</v>
      </c>
      <c r="Q29" s="70">
        <f t="shared" si="13"/>
        <v>222</v>
      </c>
      <c r="R29" s="70">
        <f t="shared" si="13"/>
        <v>697</v>
      </c>
      <c r="S29" s="73"/>
      <c r="T29" s="109"/>
      <c r="U29" s="109"/>
      <c r="V29" s="109"/>
      <c r="W29" s="109"/>
      <c r="X29" s="109"/>
      <c r="Y29" s="109"/>
      <c r="Z29" s="109"/>
      <c r="AA29" s="109"/>
      <c r="AB29" s="109"/>
      <c r="AC29" s="109"/>
      <c r="AD29" s="109"/>
      <c r="AE29" s="110"/>
      <c r="AF29" s="110"/>
      <c r="AG29" s="110"/>
      <c r="AZ29" s="3"/>
    </row>
    <row r="30" ht="25.5" customHeight="1">
      <c r="A30" s="4"/>
      <c r="B30" s="4"/>
      <c r="C30" s="4"/>
      <c r="D30" s="4"/>
      <c r="E30" s="3"/>
      <c r="F30" s="4"/>
      <c r="G30" s="4"/>
      <c r="H30" s="4"/>
      <c r="I30" s="4"/>
      <c r="J30" s="4"/>
      <c r="K30" s="4"/>
      <c r="L30" s="4"/>
      <c r="M30" s="4"/>
      <c r="N30" s="4"/>
      <c r="O30" s="4"/>
      <c r="P30" s="4"/>
      <c r="Q30" s="4"/>
      <c r="R30" s="4"/>
      <c r="S30" s="4"/>
      <c r="T30" s="4"/>
      <c r="U30" s="4"/>
      <c r="V30" s="4"/>
      <c r="W30" s="4"/>
      <c r="X30" s="4"/>
      <c r="Y30" s="3"/>
      <c r="Z30" s="3"/>
      <c r="AA30" s="3"/>
      <c r="AB30" s="3"/>
      <c r="AC30" s="3"/>
      <c r="AD30" s="3"/>
      <c r="AZ30" s="3"/>
    </row>
    <row r="31" ht="25.5" customHeight="1">
      <c r="A31" s="111"/>
      <c r="B31" s="4"/>
      <c r="C31" s="4"/>
      <c r="D31" s="4"/>
      <c r="E31" s="3"/>
      <c r="F31" s="4"/>
      <c r="G31" s="4"/>
      <c r="H31" s="4"/>
      <c r="I31" s="4"/>
      <c r="J31" s="4"/>
      <c r="K31" s="4"/>
      <c r="L31" s="4"/>
      <c r="M31" s="4"/>
      <c r="N31" s="4"/>
      <c r="O31" s="4"/>
      <c r="P31" s="4"/>
      <c r="Q31" s="4"/>
      <c r="R31" s="4"/>
      <c r="S31" s="4"/>
      <c r="T31" s="4"/>
      <c r="U31" s="4"/>
      <c r="V31" s="4"/>
      <c r="W31" s="4"/>
      <c r="X31" s="4"/>
      <c r="Y31" s="3"/>
      <c r="Z31" s="3"/>
      <c r="AA31" s="3"/>
      <c r="AB31" s="3"/>
      <c r="AC31" s="3"/>
      <c r="AD31" s="3"/>
      <c r="AZ31" s="3"/>
    </row>
    <row r="32" ht="25.5" customHeight="1">
      <c r="A32" s="3"/>
      <c r="B32" s="4"/>
      <c r="C32" s="4"/>
      <c r="D32" s="4"/>
      <c r="E32" s="3"/>
      <c r="F32" s="4"/>
      <c r="G32" s="4"/>
      <c r="H32" s="4"/>
      <c r="I32" s="4"/>
      <c r="J32" s="4"/>
      <c r="K32" s="4"/>
      <c r="L32" s="4"/>
      <c r="M32" s="4"/>
      <c r="N32" s="4"/>
      <c r="O32" s="4"/>
      <c r="P32" s="4"/>
      <c r="Q32" s="4"/>
      <c r="R32" s="4"/>
      <c r="S32" s="4"/>
      <c r="T32" s="4"/>
      <c r="U32" s="4"/>
      <c r="V32" s="4"/>
      <c r="W32" s="4"/>
      <c r="X32" s="4"/>
      <c r="Y32" s="3"/>
      <c r="Z32" s="3"/>
      <c r="AA32" s="3"/>
      <c r="AB32" s="3"/>
      <c r="AC32" s="3"/>
      <c r="AD32" s="3"/>
      <c r="AZ32" s="3"/>
    </row>
    <row r="33" ht="25.5" customHeight="1">
      <c r="A33" s="1"/>
      <c r="B33" s="4"/>
      <c r="C33" s="4"/>
      <c r="D33" s="4"/>
      <c r="E33" s="3"/>
      <c r="F33" s="4"/>
      <c r="G33" s="4"/>
      <c r="H33" s="4"/>
      <c r="I33" s="4"/>
      <c r="J33" s="4"/>
      <c r="K33" s="4"/>
      <c r="L33" s="4"/>
      <c r="M33" s="4"/>
      <c r="N33" s="4"/>
      <c r="O33" s="4"/>
      <c r="P33" s="4"/>
      <c r="Q33" s="4"/>
      <c r="R33" s="4"/>
      <c r="S33" s="4"/>
      <c r="T33" s="4"/>
      <c r="U33" s="4"/>
      <c r="V33" s="4"/>
      <c r="W33" s="4"/>
      <c r="X33" s="4"/>
      <c r="Y33" s="3"/>
      <c r="Z33" s="3"/>
      <c r="AA33" s="3"/>
      <c r="AB33" s="3"/>
      <c r="AC33" s="3"/>
      <c r="AD33" s="3"/>
      <c r="AZ33" s="3"/>
    </row>
    <row r="34" ht="25.5" customHeight="1">
      <c r="A34" s="4"/>
      <c r="B34" s="4"/>
      <c r="C34" s="4"/>
      <c r="D34" s="4"/>
      <c r="E34" s="3"/>
      <c r="F34" s="4"/>
      <c r="G34" s="4"/>
      <c r="H34" s="4"/>
      <c r="I34" s="4"/>
      <c r="J34" s="4"/>
      <c r="K34" s="4"/>
      <c r="L34" s="4"/>
      <c r="M34" s="4"/>
      <c r="N34" s="4"/>
      <c r="O34" s="4"/>
      <c r="P34" s="4"/>
      <c r="Q34" s="4"/>
      <c r="R34" s="4"/>
      <c r="S34" s="4"/>
      <c r="T34" s="4"/>
      <c r="U34" s="4"/>
      <c r="V34" s="4"/>
      <c r="W34" s="4"/>
      <c r="X34" s="4"/>
      <c r="Y34" s="3"/>
      <c r="Z34" s="3"/>
      <c r="AA34" s="3"/>
      <c r="AB34" s="3"/>
      <c r="AC34" s="3"/>
      <c r="AD34" s="3"/>
      <c r="AZ34" s="3"/>
    </row>
    <row r="35" ht="25.5" customHeight="1">
      <c r="A35" s="4"/>
      <c r="B35" s="4"/>
      <c r="C35" s="4"/>
      <c r="D35" s="4"/>
      <c r="E35" s="3"/>
      <c r="F35" s="4"/>
      <c r="G35" s="4"/>
      <c r="H35" s="4"/>
      <c r="I35" s="4"/>
      <c r="J35" s="4"/>
      <c r="K35" s="4"/>
      <c r="L35" s="4"/>
      <c r="M35" s="4"/>
      <c r="N35" s="4"/>
      <c r="O35" s="4"/>
      <c r="P35" s="4"/>
      <c r="Q35" s="4"/>
      <c r="R35" s="4"/>
      <c r="S35" s="4"/>
      <c r="T35" s="4"/>
      <c r="U35" s="4"/>
      <c r="V35" s="4"/>
      <c r="W35" s="4"/>
      <c r="X35" s="4"/>
      <c r="Y35" s="3"/>
      <c r="Z35" s="3"/>
      <c r="AA35" s="3"/>
      <c r="AB35" s="3"/>
      <c r="AC35" s="3"/>
      <c r="AD35" s="3"/>
      <c r="AZ35" s="3"/>
    </row>
    <row r="36" ht="25.5" customHeight="1">
      <c r="A36" s="4"/>
      <c r="B36" s="4"/>
      <c r="C36" s="4"/>
      <c r="D36" s="4"/>
      <c r="E36" s="3"/>
      <c r="F36" s="4"/>
      <c r="G36" s="4"/>
      <c r="H36" s="4"/>
      <c r="I36" s="4"/>
      <c r="J36" s="4"/>
      <c r="K36" s="4"/>
      <c r="L36" s="4"/>
      <c r="M36" s="4"/>
      <c r="N36" s="4"/>
      <c r="O36" s="4"/>
      <c r="P36" s="4"/>
      <c r="Q36" s="4"/>
      <c r="R36" s="4"/>
      <c r="S36" s="4"/>
      <c r="T36" s="4"/>
      <c r="U36" s="4"/>
      <c r="V36" s="4"/>
      <c r="W36" s="4"/>
      <c r="X36" s="4"/>
      <c r="Y36" s="3"/>
      <c r="Z36" s="3"/>
      <c r="AA36" s="3"/>
      <c r="AB36" s="3"/>
      <c r="AC36" s="3"/>
      <c r="AD36" s="3"/>
      <c r="AZ36" s="3"/>
    </row>
    <row r="37" ht="25.5" customHeight="1">
      <c r="A37" s="4"/>
      <c r="D37" s="4"/>
      <c r="E37" s="3"/>
      <c r="F37" s="4"/>
      <c r="G37" s="4"/>
      <c r="H37" s="4"/>
      <c r="I37" s="4"/>
      <c r="J37" s="4"/>
      <c r="K37" s="4"/>
      <c r="L37" s="4"/>
      <c r="M37" s="4"/>
      <c r="N37" s="4"/>
      <c r="O37" s="4"/>
      <c r="P37" s="4"/>
      <c r="Q37" s="4"/>
      <c r="R37" s="4"/>
      <c r="S37" s="4"/>
      <c r="T37" s="4"/>
      <c r="U37" s="4"/>
      <c r="V37" s="4"/>
      <c r="W37" s="4"/>
      <c r="X37" s="4"/>
      <c r="Y37" s="3"/>
      <c r="Z37" s="3"/>
      <c r="AA37" s="3"/>
      <c r="AB37" s="3"/>
      <c r="AC37" s="3"/>
      <c r="AD37" s="3"/>
      <c r="AZ37" s="3"/>
    </row>
    <row r="38" ht="15.75" customHeight="1">
      <c r="A38" s="4"/>
      <c r="B38" s="4"/>
      <c r="C38" s="4"/>
      <c r="D38" s="4"/>
      <c r="E38" s="3"/>
      <c r="F38" s="4"/>
      <c r="G38" s="4"/>
      <c r="H38" s="4"/>
      <c r="I38" s="4"/>
      <c r="J38" s="4"/>
      <c r="K38" s="4"/>
      <c r="L38" s="4"/>
      <c r="M38" s="4"/>
      <c r="N38" s="4"/>
      <c r="O38" s="4"/>
      <c r="P38" s="4"/>
      <c r="Q38" s="4"/>
      <c r="R38" s="4"/>
      <c r="S38" s="4"/>
      <c r="T38" s="4"/>
      <c r="U38" s="4"/>
      <c r="V38" s="4"/>
      <c r="W38" s="4"/>
      <c r="X38" s="4"/>
      <c r="Y38" s="3"/>
      <c r="Z38" s="3"/>
      <c r="AA38" s="3"/>
      <c r="AB38" s="3"/>
      <c r="AC38" s="3"/>
      <c r="AD38" s="3"/>
      <c r="AZ38" s="3"/>
    </row>
    <row r="39" ht="15.75" customHeight="1">
      <c r="A39" s="4"/>
      <c r="B39" s="4"/>
      <c r="C39" s="4"/>
      <c r="D39" s="4"/>
      <c r="E39" s="3"/>
      <c r="F39" s="4"/>
      <c r="G39" s="4"/>
      <c r="H39" s="4"/>
      <c r="I39" s="4"/>
      <c r="J39" s="4"/>
      <c r="K39" s="4"/>
      <c r="L39" s="4"/>
      <c r="M39" s="4"/>
      <c r="N39" s="4"/>
      <c r="O39" s="4"/>
      <c r="P39" s="4"/>
      <c r="Q39" s="4"/>
      <c r="R39" s="4"/>
      <c r="S39" s="4"/>
      <c r="T39" s="4"/>
      <c r="U39" s="4"/>
      <c r="V39" s="4"/>
      <c r="W39" s="4"/>
      <c r="X39" s="4"/>
      <c r="Y39" s="3"/>
      <c r="Z39" s="3"/>
      <c r="AA39" s="3"/>
      <c r="AB39" s="3"/>
      <c r="AC39" s="3"/>
      <c r="AD39" s="3"/>
      <c r="AZ39" s="3"/>
    </row>
    <row r="40" ht="15.75" customHeight="1">
      <c r="A40" s="4"/>
      <c r="B40" s="4"/>
      <c r="C40" s="4"/>
      <c r="D40" s="4"/>
      <c r="E40" s="3"/>
      <c r="F40" s="4"/>
      <c r="G40" s="4"/>
      <c r="H40" s="4"/>
      <c r="I40" s="4"/>
      <c r="J40" s="4"/>
      <c r="K40" s="4"/>
      <c r="L40" s="4"/>
      <c r="M40" s="4"/>
      <c r="N40" s="4"/>
      <c r="O40" s="4"/>
      <c r="P40" s="4"/>
      <c r="Q40" s="4"/>
      <c r="R40" s="4"/>
      <c r="S40" s="4"/>
      <c r="T40" s="4"/>
      <c r="U40" s="4"/>
      <c r="V40" s="4"/>
      <c r="W40" s="4"/>
      <c r="X40" s="4"/>
      <c r="Y40" s="3"/>
      <c r="Z40" s="3"/>
      <c r="AA40" s="3"/>
      <c r="AB40" s="3"/>
      <c r="AC40" s="3"/>
      <c r="AD40" s="3"/>
      <c r="AZ40" s="3"/>
    </row>
    <row r="41" ht="15.75" customHeight="1">
      <c r="A41" s="4"/>
      <c r="B41" s="4"/>
      <c r="C41" s="4"/>
      <c r="D41" s="4"/>
      <c r="E41" s="3"/>
      <c r="F41" s="4"/>
      <c r="G41" s="4"/>
      <c r="H41" s="4"/>
      <c r="I41" s="4"/>
      <c r="J41" s="4"/>
      <c r="K41" s="4"/>
      <c r="L41" s="4"/>
      <c r="M41" s="4"/>
      <c r="N41" s="4"/>
      <c r="O41" s="4"/>
      <c r="P41" s="4"/>
      <c r="Q41" s="4"/>
      <c r="R41" s="4"/>
      <c r="S41" s="4"/>
      <c r="T41" s="4"/>
      <c r="U41" s="4"/>
      <c r="V41" s="4"/>
      <c r="W41" s="4"/>
      <c r="X41" s="4"/>
      <c r="Y41" s="3"/>
      <c r="Z41" s="3"/>
      <c r="AA41" s="3"/>
      <c r="AB41" s="3"/>
      <c r="AC41" s="3"/>
      <c r="AD41" s="3"/>
      <c r="AZ41" s="3"/>
    </row>
    <row r="42" ht="15.75" customHeight="1">
      <c r="A42" s="4"/>
      <c r="B42" s="4"/>
      <c r="C42" s="4"/>
      <c r="D42" s="4"/>
      <c r="E42" s="3"/>
      <c r="F42" s="4"/>
      <c r="G42" s="4"/>
      <c r="H42" s="4"/>
      <c r="I42" s="4"/>
      <c r="J42" s="4"/>
      <c r="K42" s="4"/>
      <c r="L42" s="4"/>
      <c r="M42" s="4"/>
      <c r="N42" s="4"/>
      <c r="O42" s="4"/>
      <c r="P42" s="4"/>
      <c r="Q42" s="4"/>
      <c r="R42" s="4"/>
      <c r="S42" s="4"/>
      <c r="T42" s="4"/>
      <c r="U42" s="4"/>
      <c r="V42" s="4"/>
      <c r="W42" s="4"/>
      <c r="X42" s="4"/>
      <c r="Y42" s="3"/>
      <c r="Z42" s="3"/>
      <c r="AA42" s="3"/>
      <c r="AB42" s="3"/>
      <c r="AC42" s="3"/>
      <c r="AD42" s="3"/>
      <c r="AZ42" s="3"/>
    </row>
    <row r="43" ht="15.75" customHeight="1">
      <c r="A43" s="4"/>
      <c r="B43" s="4"/>
      <c r="C43" s="4"/>
      <c r="D43" s="4"/>
      <c r="E43" s="3"/>
      <c r="F43" s="4"/>
      <c r="G43" s="4"/>
      <c r="H43" s="4"/>
      <c r="I43" s="4"/>
      <c r="J43" s="4"/>
      <c r="K43" s="4"/>
      <c r="L43" s="4"/>
      <c r="M43" s="4"/>
      <c r="N43" s="4"/>
      <c r="O43" s="4"/>
      <c r="P43" s="4"/>
      <c r="Q43" s="4"/>
      <c r="R43" s="4"/>
      <c r="S43" s="4"/>
      <c r="T43" s="4"/>
      <c r="U43" s="4"/>
      <c r="V43" s="4"/>
      <c r="W43" s="4"/>
      <c r="X43" s="4"/>
      <c r="Y43" s="3"/>
      <c r="Z43" s="3"/>
      <c r="AA43" s="3"/>
      <c r="AB43" s="3"/>
      <c r="AC43" s="3"/>
      <c r="AD43" s="3"/>
      <c r="AZ43" s="3"/>
    </row>
    <row r="44" ht="15.75" customHeight="1">
      <c r="A44" s="4"/>
      <c r="B44" s="4"/>
      <c r="C44" s="4"/>
      <c r="D44" s="4"/>
      <c r="E44" s="3"/>
      <c r="F44" s="4"/>
      <c r="G44" s="4"/>
      <c r="H44" s="4"/>
      <c r="I44" s="4"/>
      <c r="J44" s="4"/>
      <c r="K44" s="4"/>
      <c r="L44" s="4"/>
      <c r="M44" s="4"/>
      <c r="N44" s="4"/>
      <c r="O44" s="4"/>
      <c r="P44" s="4"/>
      <c r="Q44" s="4"/>
      <c r="R44" s="4"/>
      <c r="S44" s="4"/>
      <c r="T44" s="4"/>
      <c r="U44" s="4"/>
      <c r="V44" s="4"/>
      <c r="W44" s="4"/>
      <c r="X44" s="4"/>
      <c r="Y44" s="3"/>
      <c r="Z44" s="3"/>
      <c r="AA44" s="3"/>
      <c r="AB44" s="3"/>
      <c r="AC44" s="3"/>
      <c r="AD44" s="3"/>
      <c r="AZ44" s="3"/>
    </row>
    <row r="45" ht="15.75" customHeight="1">
      <c r="A45" s="4"/>
      <c r="B45" s="4"/>
      <c r="C45" s="4"/>
      <c r="D45" s="4"/>
      <c r="E45" s="3"/>
      <c r="F45" s="4"/>
      <c r="G45" s="4"/>
      <c r="H45" s="4"/>
      <c r="I45" s="4"/>
      <c r="J45" s="4"/>
      <c r="K45" s="4"/>
      <c r="L45" s="4"/>
      <c r="M45" s="4"/>
      <c r="N45" s="4"/>
      <c r="O45" s="4"/>
      <c r="P45" s="4"/>
      <c r="Q45" s="4"/>
      <c r="R45" s="4"/>
      <c r="S45" s="4"/>
      <c r="T45" s="4"/>
      <c r="U45" s="4"/>
      <c r="V45" s="4"/>
      <c r="W45" s="4"/>
      <c r="X45" s="4"/>
      <c r="Y45" s="3"/>
      <c r="Z45" s="3"/>
      <c r="AA45" s="3"/>
      <c r="AB45" s="3"/>
      <c r="AC45" s="3"/>
      <c r="AD45" s="3"/>
      <c r="AZ45" s="3"/>
    </row>
    <row r="46" ht="15.75" customHeight="1">
      <c r="A46" s="4"/>
      <c r="B46" s="4"/>
      <c r="C46" s="4"/>
      <c r="D46" s="4"/>
      <c r="E46" s="3"/>
      <c r="F46" s="4"/>
      <c r="G46" s="4"/>
      <c r="H46" s="4"/>
      <c r="I46" s="4"/>
      <c r="J46" s="4"/>
      <c r="K46" s="4"/>
      <c r="L46" s="4"/>
      <c r="M46" s="4"/>
      <c r="N46" s="4"/>
      <c r="O46" s="4"/>
      <c r="P46" s="4"/>
      <c r="Q46" s="4"/>
      <c r="R46" s="4"/>
      <c r="S46" s="4"/>
      <c r="T46" s="4"/>
      <c r="U46" s="4"/>
      <c r="V46" s="4"/>
      <c r="W46" s="4"/>
      <c r="X46" s="4"/>
      <c r="Y46" s="3"/>
      <c r="Z46" s="3"/>
      <c r="AA46" s="3"/>
      <c r="AB46" s="3"/>
      <c r="AC46" s="3"/>
      <c r="AD46" s="3"/>
      <c r="AZ46" s="3"/>
    </row>
    <row r="47" ht="15.75" customHeight="1">
      <c r="A47" s="4"/>
      <c r="B47" s="4"/>
      <c r="C47" s="4"/>
      <c r="D47" s="4"/>
      <c r="E47" s="3"/>
      <c r="F47" s="4"/>
      <c r="G47" s="4"/>
      <c r="H47" s="4"/>
      <c r="I47" s="4"/>
      <c r="J47" s="4"/>
      <c r="K47" s="4"/>
      <c r="L47" s="4"/>
      <c r="M47" s="4"/>
      <c r="N47" s="4"/>
      <c r="O47" s="4"/>
      <c r="P47" s="4"/>
      <c r="Q47" s="4"/>
      <c r="R47" s="4"/>
      <c r="S47" s="4"/>
      <c r="T47" s="4"/>
      <c r="U47" s="4"/>
      <c r="V47" s="4"/>
      <c r="W47" s="4"/>
      <c r="X47" s="4"/>
      <c r="Y47" s="3"/>
      <c r="Z47" s="3"/>
      <c r="AA47" s="3"/>
      <c r="AB47" s="3"/>
      <c r="AC47" s="3"/>
      <c r="AD47" s="3"/>
      <c r="AZ47" s="3"/>
    </row>
    <row r="48" ht="15.75" customHeight="1">
      <c r="A48" s="4"/>
      <c r="B48" s="4"/>
      <c r="C48" s="4"/>
      <c r="D48" s="4"/>
      <c r="E48" s="3"/>
      <c r="F48" s="4"/>
      <c r="G48" s="4"/>
      <c r="H48" s="4"/>
      <c r="I48" s="4"/>
      <c r="J48" s="4"/>
      <c r="K48" s="4"/>
      <c r="L48" s="4"/>
      <c r="M48" s="4"/>
      <c r="N48" s="4"/>
      <c r="O48" s="4"/>
      <c r="P48" s="4"/>
      <c r="Q48" s="4"/>
      <c r="R48" s="4"/>
      <c r="S48" s="4"/>
      <c r="T48" s="4"/>
      <c r="U48" s="4"/>
      <c r="V48" s="4"/>
      <c r="W48" s="4"/>
      <c r="X48" s="4"/>
      <c r="Y48" s="3"/>
      <c r="Z48" s="3"/>
      <c r="AA48" s="3"/>
      <c r="AB48" s="3"/>
      <c r="AC48" s="3"/>
      <c r="AD48" s="3"/>
      <c r="AZ48" s="3"/>
    </row>
    <row r="49" ht="15.75" customHeight="1">
      <c r="A49" s="4"/>
      <c r="B49" s="4"/>
      <c r="C49" s="4"/>
      <c r="D49" s="4"/>
      <c r="E49" s="3"/>
      <c r="F49" s="4"/>
      <c r="G49" s="4"/>
      <c r="H49" s="4"/>
      <c r="I49" s="4"/>
      <c r="J49" s="4"/>
      <c r="K49" s="4"/>
      <c r="L49" s="4"/>
      <c r="M49" s="4"/>
      <c r="N49" s="4"/>
      <c r="O49" s="4"/>
      <c r="P49" s="4"/>
      <c r="Q49" s="4"/>
      <c r="R49" s="4"/>
      <c r="S49" s="4"/>
      <c r="T49" s="4"/>
      <c r="U49" s="4"/>
      <c r="V49" s="4"/>
      <c r="W49" s="4"/>
      <c r="X49" s="4"/>
      <c r="Y49" s="3"/>
      <c r="Z49" s="3"/>
      <c r="AA49" s="3"/>
      <c r="AB49" s="3"/>
      <c r="AC49" s="3"/>
      <c r="AD49" s="3"/>
      <c r="AZ49" s="3"/>
    </row>
    <row r="50" ht="15.75" customHeight="1">
      <c r="A50" s="4"/>
      <c r="B50" s="4"/>
      <c r="C50" s="4"/>
      <c r="D50" s="4"/>
      <c r="E50" s="3"/>
      <c r="F50" s="4"/>
      <c r="G50" s="4"/>
      <c r="H50" s="4"/>
      <c r="I50" s="4"/>
      <c r="J50" s="4"/>
      <c r="K50" s="4"/>
      <c r="L50" s="4"/>
      <c r="M50" s="4"/>
      <c r="N50" s="4"/>
      <c r="O50" s="4"/>
      <c r="P50" s="4"/>
      <c r="Q50" s="4"/>
      <c r="R50" s="4"/>
      <c r="S50" s="4"/>
      <c r="T50" s="4"/>
      <c r="U50" s="4"/>
      <c r="V50" s="4"/>
      <c r="W50" s="4"/>
      <c r="X50" s="4"/>
      <c r="Y50" s="3"/>
      <c r="Z50" s="3"/>
      <c r="AA50" s="3"/>
      <c r="AB50" s="3"/>
      <c r="AC50" s="3"/>
      <c r="AD50" s="3"/>
      <c r="AZ50" s="3"/>
    </row>
    <row r="51" ht="15.75" customHeight="1">
      <c r="A51" s="4"/>
      <c r="B51" s="4"/>
      <c r="C51" s="4"/>
      <c r="D51" s="4"/>
      <c r="E51" s="3"/>
      <c r="F51" s="4"/>
      <c r="G51" s="4"/>
      <c r="H51" s="4"/>
      <c r="I51" s="4"/>
      <c r="J51" s="4"/>
      <c r="K51" s="4"/>
      <c r="L51" s="4"/>
      <c r="M51" s="4"/>
      <c r="N51" s="4"/>
      <c r="O51" s="4"/>
      <c r="P51" s="4"/>
      <c r="Q51" s="4"/>
      <c r="R51" s="4"/>
      <c r="S51" s="4"/>
      <c r="T51" s="4"/>
      <c r="U51" s="4"/>
      <c r="V51" s="4"/>
      <c r="W51" s="4"/>
      <c r="X51" s="4"/>
      <c r="Y51" s="3"/>
      <c r="Z51" s="3"/>
      <c r="AA51" s="3"/>
      <c r="AB51" s="3"/>
      <c r="AC51" s="3"/>
      <c r="AD51" s="3"/>
      <c r="AZ51" s="3"/>
    </row>
    <row r="52" ht="15.75" customHeight="1">
      <c r="A52" s="4"/>
      <c r="B52" s="4"/>
      <c r="C52" s="4"/>
      <c r="D52" s="4"/>
      <c r="E52" s="3"/>
      <c r="F52" s="4"/>
      <c r="G52" s="4"/>
      <c r="H52" s="4"/>
      <c r="I52" s="4"/>
      <c r="J52" s="4"/>
      <c r="K52" s="4"/>
      <c r="L52" s="4"/>
      <c r="M52" s="4"/>
      <c r="N52" s="4"/>
      <c r="O52" s="4"/>
      <c r="P52" s="4"/>
      <c r="Q52" s="4"/>
      <c r="R52" s="4"/>
      <c r="S52" s="4"/>
      <c r="T52" s="4"/>
      <c r="U52" s="4"/>
      <c r="V52" s="4"/>
      <c r="W52" s="4"/>
      <c r="X52" s="4"/>
      <c r="Y52" s="3"/>
      <c r="Z52" s="3"/>
      <c r="AA52" s="3"/>
      <c r="AB52" s="3"/>
      <c r="AC52" s="3"/>
      <c r="AD52" s="3"/>
      <c r="AZ52" s="3"/>
    </row>
    <row r="53" ht="15.75" customHeight="1">
      <c r="A53" s="4"/>
      <c r="B53" s="4"/>
      <c r="C53" s="4"/>
      <c r="D53" s="4"/>
      <c r="E53" s="3"/>
      <c r="F53" s="4"/>
      <c r="G53" s="4"/>
      <c r="H53" s="4"/>
      <c r="I53" s="4"/>
      <c r="J53" s="4"/>
      <c r="K53" s="4"/>
      <c r="L53" s="4"/>
      <c r="M53" s="4"/>
      <c r="N53" s="4"/>
      <c r="O53" s="4"/>
      <c r="P53" s="4"/>
      <c r="Q53" s="4"/>
      <c r="R53" s="4"/>
      <c r="S53" s="4"/>
      <c r="T53" s="4"/>
      <c r="U53" s="4"/>
      <c r="V53" s="4"/>
      <c r="W53" s="4"/>
      <c r="X53" s="4"/>
      <c r="Y53" s="3"/>
      <c r="Z53" s="3"/>
      <c r="AA53" s="3"/>
      <c r="AB53" s="3"/>
      <c r="AC53" s="3"/>
      <c r="AD53" s="3"/>
      <c r="AZ53" s="3"/>
    </row>
    <row r="54" ht="15.75" customHeight="1">
      <c r="A54" s="4"/>
      <c r="B54" s="4"/>
      <c r="C54" s="4"/>
      <c r="D54" s="4"/>
      <c r="E54" s="3"/>
      <c r="F54" s="4"/>
      <c r="G54" s="4"/>
      <c r="H54" s="4"/>
      <c r="I54" s="4"/>
      <c r="J54" s="4"/>
      <c r="K54" s="4"/>
      <c r="L54" s="4"/>
      <c r="M54" s="4"/>
      <c r="N54" s="4"/>
      <c r="O54" s="4"/>
      <c r="P54" s="4"/>
      <c r="Q54" s="4"/>
      <c r="R54" s="4"/>
      <c r="S54" s="4"/>
      <c r="T54" s="4"/>
      <c r="U54" s="4"/>
      <c r="V54" s="4"/>
      <c r="W54" s="4"/>
      <c r="X54" s="4"/>
      <c r="Y54" s="3"/>
      <c r="Z54" s="3"/>
      <c r="AA54" s="3"/>
      <c r="AB54" s="3"/>
      <c r="AC54" s="3"/>
      <c r="AD54" s="3"/>
      <c r="AZ54" s="3"/>
    </row>
    <row r="55" ht="15.75" customHeight="1">
      <c r="A55" s="4"/>
      <c r="B55" s="4"/>
      <c r="C55" s="4"/>
      <c r="D55" s="4"/>
      <c r="E55" s="3"/>
      <c r="F55" s="4"/>
      <c r="G55" s="4"/>
      <c r="H55" s="4"/>
      <c r="I55" s="4"/>
      <c r="J55" s="4"/>
      <c r="K55" s="4"/>
      <c r="L55" s="4"/>
      <c r="M55" s="4"/>
      <c r="N55" s="4"/>
      <c r="O55" s="4"/>
      <c r="P55" s="4"/>
      <c r="Q55" s="4"/>
      <c r="R55" s="4"/>
      <c r="S55" s="4"/>
      <c r="T55" s="4"/>
      <c r="U55" s="4"/>
      <c r="V55" s="4"/>
      <c r="W55" s="4"/>
      <c r="X55" s="4"/>
      <c r="Y55" s="3"/>
      <c r="Z55" s="3"/>
      <c r="AA55" s="3"/>
      <c r="AB55" s="3"/>
      <c r="AC55" s="3"/>
      <c r="AD55" s="3"/>
      <c r="AZ55" s="3"/>
    </row>
    <row r="56" ht="15.75" customHeight="1">
      <c r="A56" s="4"/>
      <c r="B56" s="4"/>
      <c r="C56" s="4"/>
      <c r="D56" s="4"/>
      <c r="E56" s="3"/>
      <c r="F56" s="4"/>
      <c r="G56" s="4"/>
      <c r="H56" s="4"/>
      <c r="I56" s="4"/>
      <c r="J56" s="4"/>
      <c r="K56" s="4"/>
      <c r="L56" s="4"/>
      <c r="M56" s="4"/>
      <c r="N56" s="4"/>
      <c r="O56" s="4"/>
      <c r="P56" s="4"/>
      <c r="Q56" s="4"/>
      <c r="R56" s="4"/>
      <c r="S56" s="4"/>
      <c r="T56" s="4"/>
      <c r="U56" s="4"/>
      <c r="V56" s="4"/>
      <c r="W56" s="4"/>
      <c r="X56" s="4"/>
      <c r="Y56" s="3"/>
      <c r="Z56" s="3"/>
      <c r="AA56" s="3"/>
      <c r="AB56" s="3"/>
      <c r="AC56" s="3"/>
      <c r="AD56" s="3"/>
      <c r="AZ56" s="3"/>
    </row>
    <row r="57" ht="15.75" customHeight="1">
      <c r="A57" s="4"/>
      <c r="B57" s="4"/>
      <c r="C57" s="4"/>
      <c r="D57" s="4"/>
      <c r="E57" s="3"/>
      <c r="F57" s="4"/>
      <c r="G57" s="4"/>
      <c r="H57" s="4"/>
      <c r="I57" s="4"/>
      <c r="J57" s="4"/>
      <c r="K57" s="4"/>
      <c r="L57" s="4"/>
      <c r="M57" s="4"/>
      <c r="N57" s="4"/>
      <c r="O57" s="4"/>
      <c r="P57" s="4"/>
      <c r="Q57" s="4"/>
      <c r="R57" s="4"/>
      <c r="S57" s="4"/>
      <c r="T57" s="4"/>
      <c r="U57" s="4"/>
      <c r="V57" s="4"/>
      <c r="W57" s="4"/>
      <c r="X57" s="4"/>
      <c r="Y57" s="3"/>
      <c r="Z57" s="3"/>
      <c r="AA57" s="3"/>
      <c r="AB57" s="3"/>
      <c r="AC57" s="3"/>
      <c r="AD57" s="3"/>
      <c r="AZ57" s="3"/>
    </row>
    <row r="58" ht="15.75" customHeight="1">
      <c r="A58" s="4"/>
      <c r="B58" s="4"/>
      <c r="C58" s="4"/>
      <c r="D58" s="4"/>
      <c r="E58" s="3"/>
      <c r="F58" s="4"/>
      <c r="G58" s="4"/>
      <c r="H58" s="4"/>
      <c r="I58" s="4"/>
      <c r="J58" s="4"/>
      <c r="K58" s="4"/>
      <c r="L58" s="4"/>
      <c r="M58" s="4"/>
      <c r="N58" s="4"/>
      <c r="O58" s="4"/>
      <c r="P58" s="4"/>
      <c r="Q58" s="4"/>
      <c r="R58" s="4"/>
      <c r="S58" s="4"/>
      <c r="T58" s="4"/>
      <c r="U58" s="4"/>
      <c r="V58" s="4"/>
      <c r="W58" s="4"/>
      <c r="X58" s="4"/>
      <c r="Y58" s="3"/>
      <c r="Z58" s="3"/>
      <c r="AA58" s="3"/>
      <c r="AB58" s="3"/>
      <c r="AC58" s="3"/>
      <c r="AD58" s="3"/>
      <c r="AZ58" s="3"/>
    </row>
    <row r="59" ht="15.75" customHeight="1">
      <c r="A59" s="4"/>
      <c r="B59" s="4"/>
      <c r="C59" s="4"/>
      <c r="D59" s="4"/>
      <c r="E59" s="3"/>
      <c r="F59" s="4"/>
      <c r="G59" s="4"/>
      <c r="H59" s="4"/>
      <c r="I59" s="4"/>
      <c r="J59" s="4"/>
      <c r="K59" s="4"/>
      <c r="L59" s="4"/>
      <c r="M59" s="4"/>
      <c r="N59" s="4"/>
      <c r="O59" s="4"/>
      <c r="P59" s="4"/>
      <c r="Q59" s="4"/>
      <c r="R59" s="4"/>
      <c r="S59" s="4"/>
      <c r="T59" s="4"/>
      <c r="U59" s="4"/>
      <c r="V59" s="4"/>
      <c r="W59" s="4"/>
      <c r="X59" s="4"/>
      <c r="Y59" s="3"/>
      <c r="Z59" s="3"/>
      <c r="AA59" s="3"/>
      <c r="AB59" s="3"/>
      <c r="AC59" s="3"/>
      <c r="AD59" s="3"/>
      <c r="AZ59" s="3"/>
    </row>
    <row r="60" ht="15.75" customHeight="1">
      <c r="A60" s="4"/>
      <c r="B60" s="4"/>
      <c r="C60" s="4"/>
      <c r="D60" s="4"/>
      <c r="E60" s="3"/>
      <c r="F60" s="4"/>
      <c r="G60" s="4"/>
      <c r="H60" s="4"/>
      <c r="I60" s="4"/>
      <c r="J60" s="4"/>
      <c r="K60" s="4"/>
      <c r="L60" s="4"/>
      <c r="M60" s="4"/>
      <c r="N60" s="4"/>
      <c r="O60" s="4"/>
      <c r="P60" s="4"/>
      <c r="Q60" s="4"/>
      <c r="R60" s="4"/>
      <c r="S60" s="4"/>
      <c r="T60" s="4"/>
      <c r="U60" s="4"/>
      <c r="V60" s="4"/>
      <c r="W60" s="4"/>
      <c r="X60" s="4"/>
      <c r="Y60" s="3"/>
      <c r="Z60" s="3"/>
      <c r="AA60" s="3"/>
      <c r="AB60" s="3"/>
      <c r="AC60" s="3"/>
      <c r="AD60" s="3"/>
      <c r="AZ60" s="3"/>
    </row>
    <row r="61" ht="15.75" customHeight="1">
      <c r="A61" s="4"/>
      <c r="B61" s="4"/>
      <c r="C61" s="4"/>
      <c r="D61" s="4"/>
      <c r="E61" s="3"/>
      <c r="F61" s="4"/>
      <c r="G61" s="4"/>
      <c r="H61" s="4"/>
      <c r="I61" s="4"/>
      <c r="J61" s="4"/>
      <c r="K61" s="4"/>
      <c r="L61" s="4"/>
      <c r="M61" s="4"/>
      <c r="N61" s="4"/>
      <c r="O61" s="4"/>
      <c r="P61" s="4"/>
      <c r="Q61" s="4"/>
      <c r="R61" s="4"/>
      <c r="S61" s="4"/>
      <c r="T61" s="4"/>
      <c r="U61" s="4"/>
      <c r="V61" s="4"/>
      <c r="W61" s="4"/>
      <c r="X61" s="4"/>
      <c r="Y61" s="3"/>
      <c r="Z61" s="3"/>
      <c r="AA61" s="3"/>
      <c r="AB61" s="3"/>
      <c r="AC61" s="3"/>
      <c r="AD61" s="3"/>
      <c r="AZ61" s="3"/>
    </row>
    <row r="62" ht="15.75" customHeight="1">
      <c r="A62" s="4"/>
      <c r="B62" s="4"/>
      <c r="C62" s="4"/>
      <c r="D62" s="4"/>
      <c r="E62" s="3"/>
      <c r="F62" s="4"/>
      <c r="G62" s="4"/>
      <c r="H62" s="4"/>
      <c r="I62" s="4"/>
      <c r="J62" s="4"/>
      <c r="K62" s="4"/>
      <c r="L62" s="4"/>
      <c r="M62" s="4"/>
      <c r="N62" s="4"/>
      <c r="O62" s="4"/>
      <c r="P62" s="4"/>
      <c r="Q62" s="4"/>
      <c r="R62" s="4"/>
      <c r="S62" s="4"/>
      <c r="T62" s="4"/>
      <c r="U62" s="4"/>
      <c r="V62" s="4"/>
      <c r="W62" s="4"/>
      <c r="X62" s="4"/>
      <c r="Y62" s="3"/>
      <c r="Z62" s="3"/>
      <c r="AA62" s="3"/>
      <c r="AB62" s="3"/>
      <c r="AC62" s="3"/>
      <c r="AD62" s="3"/>
      <c r="AZ62" s="3"/>
    </row>
    <row r="63" ht="15.75" customHeight="1">
      <c r="A63" s="4"/>
      <c r="B63" s="4"/>
      <c r="C63" s="4"/>
      <c r="D63" s="4"/>
      <c r="E63" s="3"/>
      <c r="F63" s="4"/>
      <c r="G63" s="4"/>
      <c r="H63" s="4"/>
      <c r="I63" s="4"/>
      <c r="J63" s="4"/>
      <c r="K63" s="4"/>
      <c r="L63" s="4"/>
      <c r="M63" s="4"/>
      <c r="N63" s="4"/>
      <c r="O63" s="4"/>
      <c r="P63" s="4"/>
      <c r="Q63" s="4"/>
      <c r="R63" s="4"/>
      <c r="S63" s="4"/>
      <c r="T63" s="4"/>
      <c r="U63" s="4"/>
      <c r="V63" s="4"/>
      <c r="W63" s="4"/>
      <c r="X63" s="4"/>
      <c r="Y63" s="3"/>
      <c r="Z63" s="3"/>
      <c r="AA63" s="3"/>
      <c r="AB63" s="3"/>
      <c r="AC63" s="3"/>
      <c r="AD63" s="3"/>
      <c r="AZ63" s="3"/>
    </row>
    <row r="64" ht="15.75" customHeight="1">
      <c r="A64" s="4"/>
      <c r="B64" s="4"/>
      <c r="C64" s="4"/>
      <c r="D64" s="4"/>
      <c r="E64" s="3"/>
      <c r="F64" s="4"/>
      <c r="G64" s="4"/>
      <c r="H64" s="4"/>
      <c r="I64" s="4"/>
      <c r="J64" s="4"/>
      <c r="K64" s="4"/>
      <c r="L64" s="4"/>
      <c r="M64" s="4"/>
      <c r="N64" s="4"/>
      <c r="O64" s="4"/>
      <c r="P64" s="4"/>
      <c r="Q64" s="4"/>
      <c r="R64" s="4"/>
      <c r="S64" s="4"/>
      <c r="T64" s="4"/>
      <c r="U64" s="4"/>
      <c r="V64" s="4"/>
      <c r="W64" s="4"/>
      <c r="X64" s="4"/>
      <c r="Y64" s="3"/>
      <c r="Z64" s="3"/>
      <c r="AA64" s="3"/>
      <c r="AB64" s="3"/>
      <c r="AC64" s="3"/>
      <c r="AD64" s="3"/>
      <c r="AZ64" s="3"/>
    </row>
    <row r="65" ht="15.75" customHeight="1">
      <c r="A65" s="4"/>
      <c r="B65" s="4"/>
      <c r="C65" s="4"/>
      <c r="D65" s="4"/>
      <c r="E65" s="3"/>
      <c r="F65" s="4"/>
      <c r="G65" s="4"/>
      <c r="H65" s="4"/>
      <c r="I65" s="4"/>
      <c r="J65" s="4"/>
      <c r="K65" s="4"/>
      <c r="L65" s="4"/>
      <c r="M65" s="4"/>
      <c r="N65" s="4"/>
      <c r="O65" s="4"/>
      <c r="P65" s="4"/>
      <c r="Q65" s="4"/>
      <c r="R65" s="4"/>
      <c r="S65" s="4"/>
      <c r="T65" s="4"/>
      <c r="U65" s="4"/>
      <c r="V65" s="4"/>
      <c r="W65" s="4"/>
      <c r="X65" s="4"/>
      <c r="Y65" s="3"/>
      <c r="Z65" s="3"/>
      <c r="AA65" s="3"/>
      <c r="AB65" s="3"/>
      <c r="AC65" s="3"/>
      <c r="AD65" s="3"/>
      <c r="AZ65" s="3"/>
    </row>
    <row r="66" ht="15.75" customHeight="1">
      <c r="A66" s="4"/>
      <c r="B66" s="4"/>
      <c r="C66" s="4"/>
      <c r="D66" s="4"/>
      <c r="E66" s="3"/>
      <c r="F66" s="4"/>
      <c r="G66" s="4"/>
      <c r="H66" s="4"/>
      <c r="I66" s="4"/>
      <c r="J66" s="4"/>
      <c r="K66" s="4"/>
      <c r="L66" s="4"/>
      <c r="M66" s="4"/>
      <c r="N66" s="4"/>
      <c r="O66" s="4"/>
      <c r="P66" s="4"/>
      <c r="Q66" s="4"/>
      <c r="R66" s="4"/>
      <c r="S66" s="4"/>
      <c r="T66" s="4"/>
      <c r="U66" s="4"/>
      <c r="V66" s="4"/>
      <c r="W66" s="4"/>
      <c r="X66" s="4"/>
      <c r="Y66" s="3"/>
      <c r="Z66" s="3"/>
      <c r="AA66" s="3"/>
      <c r="AB66" s="3"/>
      <c r="AC66" s="3"/>
      <c r="AD66" s="3"/>
      <c r="AZ66" s="3"/>
    </row>
    <row r="67" ht="15.75" customHeight="1">
      <c r="A67" s="4"/>
      <c r="B67" s="4"/>
      <c r="C67" s="4"/>
      <c r="D67" s="4"/>
      <c r="E67" s="3"/>
      <c r="F67" s="4"/>
      <c r="G67" s="4"/>
      <c r="H67" s="4"/>
      <c r="I67" s="4"/>
      <c r="J67" s="4"/>
      <c r="K67" s="4"/>
      <c r="L67" s="4"/>
      <c r="M67" s="4"/>
      <c r="N67" s="4"/>
      <c r="O67" s="4"/>
      <c r="P67" s="4"/>
      <c r="Q67" s="4"/>
      <c r="R67" s="4"/>
      <c r="S67" s="4"/>
      <c r="T67" s="4"/>
      <c r="U67" s="4"/>
      <c r="V67" s="4"/>
      <c r="W67" s="4"/>
      <c r="X67" s="4"/>
      <c r="Y67" s="3"/>
      <c r="Z67" s="3"/>
      <c r="AA67" s="3"/>
      <c r="AB67" s="3"/>
      <c r="AC67" s="3"/>
      <c r="AD67" s="3"/>
      <c r="AZ67" s="3"/>
    </row>
    <row r="68" ht="15.75" customHeight="1">
      <c r="A68" s="4"/>
      <c r="B68" s="4"/>
      <c r="C68" s="4"/>
      <c r="D68" s="4"/>
      <c r="E68" s="3"/>
      <c r="F68" s="4"/>
      <c r="G68" s="4"/>
      <c r="H68" s="4"/>
      <c r="I68" s="4"/>
      <c r="J68" s="4"/>
      <c r="K68" s="4"/>
      <c r="L68" s="4"/>
      <c r="M68" s="4"/>
      <c r="N68" s="4"/>
      <c r="O68" s="4"/>
      <c r="P68" s="4"/>
      <c r="Q68" s="4"/>
      <c r="R68" s="4"/>
      <c r="S68" s="4"/>
      <c r="T68" s="4"/>
      <c r="U68" s="4"/>
      <c r="V68" s="4"/>
      <c r="W68" s="4"/>
      <c r="X68" s="4"/>
      <c r="Y68" s="3"/>
      <c r="Z68" s="3"/>
      <c r="AA68" s="3"/>
      <c r="AB68" s="3"/>
      <c r="AC68" s="3"/>
      <c r="AD68" s="3"/>
      <c r="AZ68" s="3"/>
    </row>
    <row r="69" ht="15.75" customHeight="1">
      <c r="A69" s="4"/>
      <c r="B69" s="4"/>
      <c r="C69" s="4"/>
      <c r="D69" s="4"/>
      <c r="E69" s="3"/>
      <c r="F69" s="4"/>
      <c r="G69" s="4"/>
      <c r="H69" s="4"/>
      <c r="I69" s="4"/>
      <c r="J69" s="4"/>
      <c r="K69" s="4"/>
      <c r="L69" s="4"/>
      <c r="M69" s="4"/>
      <c r="N69" s="4"/>
      <c r="O69" s="4"/>
      <c r="P69" s="4"/>
      <c r="Q69" s="4"/>
      <c r="R69" s="4"/>
      <c r="S69" s="4"/>
      <c r="T69" s="4"/>
      <c r="U69" s="4"/>
      <c r="V69" s="4"/>
      <c r="W69" s="4"/>
      <c r="X69" s="4"/>
      <c r="Y69" s="3"/>
      <c r="Z69" s="3"/>
      <c r="AA69" s="3"/>
      <c r="AB69" s="3"/>
      <c r="AC69" s="3"/>
      <c r="AD69" s="3"/>
      <c r="AZ69" s="3"/>
    </row>
    <row r="70" ht="15.75" customHeight="1">
      <c r="A70" s="4"/>
      <c r="B70" s="4"/>
      <c r="C70" s="4"/>
      <c r="D70" s="4"/>
      <c r="E70" s="3"/>
      <c r="F70" s="4"/>
      <c r="G70" s="4"/>
      <c r="H70" s="4"/>
      <c r="I70" s="4"/>
      <c r="J70" s="4"/>
      <c r="K70" s="4"/>
      <c r="L70" s="4"/>
      <c r="M70" s="4"/>
      <c r="N70" s="4"/>
      <c r="O70" s="4"/>
      <c r="P70" s="4"/>
      <c r="Q70" s="4"/>
      <c r="R70" s="4"/>
      <c r="S70" s="4"/>
      <c r="T70" s="4"/>
      <c r="U70" s="4"/>
      <c r="V70" s="4"/>
      <c r="W70" s="4"/>
      <c r="X70" s="4"/>
      <c r="Y70" s="3"/>
      <c r="Z70" s="3"/>
      <c r="AA70" s="3"/>
      <c r="AB70" s="3"/>
      <c r="AC70" s="3"/>
      <c r="AD70" s="3"/>
      <c r="AZ70" s="3"/>
    </row>
    <row r="71" ht="15.75" customHeight="1">
      <c r="A71" s="4"/>
      <c r="B71" s="4"/>
      <c r="C71" s="4"/>
      <c r="D71" s="4"/>
      <c r="E71" s="3"/>
      <c r="F71" s="4"/>
      <c r="G71" s="4"/>
      <c r="H71" s="4"/>
      <c r="I71" s="4"/>
      <c r="J71" s="4"/>
      <c r="K71" s="4"/>
      <c r="L71" s="4"/>
      <c r="M71" s="4"/>
      <c r="N71" s="4"/>
      <c r="O71" s="4"/>
      <c r="P71" s="4"/>
      <c r="Q71" s="4"/>
      <c r="R71" s="4"/>
      <c r="S71" s="4"/>
      <c r="T71" s="4"/>
      <c r="U71" s="4"/>
      <c r="V71" s="4"/>
      <c r="W71" s="4"/>
      <c r="X71" s="4"/>
      <c r="Y71" s="3"/>
      <c r="Z71" s="3"/>
      <c r="AA71" s="3"/>
      <c r="AB71" s="3"/>
      <c r="AC71" s="3"/>
      <c r="AD71" s="3"/>
      <c r="AZ71" s="3"/>
    </row>
    <row r="72" ht="15.75" customHeight="1">
      <c r="A72" s="4"/>
      <c r="B72" s="4"/>
      <c r="C72" s="4"/>
      <c r="D72" s="4"/>
      <c r="E72" s="3"/>
      <c r="F72" s="4"/>
      <c r="G72" s="4"/>
      <c r="H72" s="4"/>
      <c r="I72" s="4"/>
      <c r="J72" s="4"/>
      <c r="K72" s="4"/>
      <c r="L72" s="4"/>
      <c r="M72" s="4"/>
      <c r="N72" s="4"/>
      <c r="O72" s="4"/>
      <c r="P72" s="4"/>
      <c r="Q72" s="4"/>
      <c r="R72" s="4"/>
      <c r="S72" s="4"/>
      <c r="T72" s="4"/>
      <c r="U72" s="4"/>
      <c r="V72" s="4"/>
      <c r="W72" s="4"/>
      <c r="X72" s="4"/>
      <c r="Y72" s="3"/>
      <c r="Z72" s="3"/>
      <c r="AA72" s="3"/>
      <c r="AB72" s="3"/>
      <c r="AC72" s="3"/>
      <c r="AD72" s="3"/>
      <c r="AZ72" s="3"/>
    </row>
    <row r="73" ht="15.75" customHeight="1">
      <c r="A73" s="4"/>
      <c r="B73" s="4"/>
      <c r="C73" s="4"/>
      <c r="D73" s="4"/>
      <c r="E73" s="3"/>
      <c r="F73" s="4"/>
      <c r="G73" s="4"/>
      <c r="H73" s="4"/>
      <c r="I73" s="4"/>
      <c r="J73" s="4"/>
      <c r="K73" s="4"/>
      <c r="L73" s="4"/>
      <c r="M73" s="4"/>
      <c r="N73" s="4"/>
      <c r="O73" s="4"/>
      <c r="P73" s="4"/>
      <c r="Q73" s="4"/>
      <c r="R73" s="4"/>
      <c r="S73" s="4"/>
      <c r="T73" s="4"/>
      <c r="U73" s="4"/>
      <c r="V73" s="4"/>
      <c r="W73" s="4"/>
      <c r="X73" s="4"/>
      <c r="Y73" s="3"/>
      <c r="Z73" s="3"/>
      <c r="AA73" s="3"/>
      <c r="AB73" s="3"/>
      <c r="AC73" s="3"/>
      <c r="AD73" s="3"/>
      <c r="AZ73" s="3"/>
    </row>
    <row r="74" ht="15.75" customHeight="1">
      <c r="A74" s="4"/>
      <c r="B74" s="4"/>
      <c r="C74" s="4"/>
      <c r="D74" s="4"/>
      <c r="E74" s="3"/>
      <c r="F74" s="4"/>
      <c r="G74" s="4"/>
      <c r="H74" s="4"/>
      <c r="I74" s="4"/>
      <c r="J74" s="4"/>
      <c r="K74" s="4"/>
      <c r="L74" s="4"/>
      <c r="M74" s="4"/>
      <c r="N74" s="4"/>
      <c r="O74" s="4"/>
      <c r="P74" s="4"/>
      <c r="Q74" s="4"/>
      <c r="R74" s="4"/>
      <c r="S74" s="4"/>
      <c r="T74" s="4"/>
      <c r="U74" s="4"/>
      <c r="V74" s="4"/>
      <c r="W74" s="4"/>
      <c r="X74" s="4"/>
      <c r="Y74" s="3"/>
      <c r="Z74" s="3"/>
      <c r="AA74" s="3"/>
      <c r="AB74" s="3"/>
      <c r="AC74" s="3"/>
      <c r="AD74" s="3"/>
      <c r="AZ74" s="3"/>
    </row>
    <row r="75" ht="15.75" customHeight="1">
      <c r="A75" s="4"/>
      <c r="B75" s="4"/>
      <c r="C75" s="4"/>
      <c r="D75" s="4"/>
      <c r="E75" s="3"/>
      <c r="F75" s="4"/>
      <c r="G75" s="4"/>
      <c r="H75" s="4"/>
      <c r="I75" s="4"/>
      <c r="J75" s="4"/>
      <c r="K75" s="4"/>
      <c r="L75" s="4"/>
      <c r="M75" s="4"/>
      <c r="N75" s="4"/>
      <c r="O75" s="4"/>
      <c r="P75" s="4"/>
      <c r="Q75" s="4"/>
      <c r="R75" s="4"/>
      <c r="S75" s="4"/>
      <c r="T75" s="4"/>
      <c r="U75" s="4"/>
      <c r="V75" s="4"/>
      <c r="W75" s="4"/>
      <c r="X75" s="4"/>
      <c r="Y75" s="3"/>
      <c r="Z75" s="3"/>
      <c r="AA75" s="3"/>
      <c r="AB75" s="3"/>
      <c r="AC75" s="3"/>
      <c r="AD75" s="3"/>
      <c r="AZ75" s="3"/>
    </row>
    <row r="76" ht="15.75" customHeight="1">
      <c r="A76" s="4"/>
      <c r="B76" s="4"/>
      <c r="C76" s="4"/>
      <c r="D76" s="4"/>
      <c r="E76" s="3"/>
      <c r="F76" s="4"/>
      <c r="G76" s="4"/>
      <c r="H76" s="4"/>
      <c r="I76" s="4"/>
      <c r="J76" s="4"/>
      <c r="K76" s="4"/>
      <c r="L76" s="4"/>
      <c r="M76" s="4"/>
      <c r="N76" s="4"/>
      <c r="O76" s="4"/>
      <c r="P76" s="4"/>
      <c r="Q76" s="4"/>
      <c r="R76" s="4"/>
      <c r="S76" s="4"/>
      <c r="T76" s="4"/>
      <c r="U76" s="4"/>
      <c r="V76" s="4"/>
      <c r="W76" s="4"/>
      <c r="X76" s="4"/>
      <c r="Y76" s="3"/>
      <c r="Z76" s="3"/>
      <c r="AA76" s="3"/>
      <c r="AB76" s="3"/>
      <c r="AC76" s="3"/>
      <c r="AD76" s="3"/>
      <c r="AZ76" s="3"/>
    </row>
    <row r="77" ht="15.75" customHeight="1">
      <c r="A77" s="4"/>
      <c r="B77" s="4"/>
      <c r="C77" s="4"/>
      <c r="D77" s="4"/>
      <c r="E77" s="3"/>
      <c r="F77" s="4"/>
      <c r="G77" s="4"/>
      <c r="H77" s="4"/>
      <c r="I77" s="4"/>
      <c r="J77" s="4"/>
      <c r="K77" s="4"/>
      <c r="L77" s="4"/>
      <c r="M77" s="4"/>
      <c r="N77" s="4"/>
      <c r="O77" s="4"/>
      <c r="P77" s="4"/>
      <c r="Q77" s="4"/>
      <c r="R77" s="4"/>
      <c r="S77" s="4"/>
      <c r="T77" s="4"/>
      <c r="U77" s="4"/>
      <c r="V77" s="4"/>
      <c r="W77" s="4"/>
      <c r="X77" s="4"/>
      <c r="Y77" s="3"/>
      <c r="Z77" s="3"/>
      <c r="AA77" s="3"/>
      <c r="AB77" s="3"/>
      <c r="AC77" s="3"/>
      <c r="AD77" s="3"/>
      <c r="AZ77" s="3"/>
    </row>
    <row r="78" ht="15.75" customHeight="1">
      <c r="A78" s="4"/>
      <c r="B78" s="4"/>
      <c r="C78" s="4"/>
      <c r="D78" s="4"/>
      <c r="E78" s="3"/>
      <c r="F78" s="4"/>
      <c r="G78" s="4"/>
      <c r="H78" s="4"/>
      <c r="I78" s="4"/>
      <c r="J78" s="4"/>
      <c r="K78" s="4"/>
      <c r="L78" s="4"/>
      <c r="M78" s="4"/>
      <c r="N78" s="4"/>
      <c r="O78" s="4"/>
      <c r="P78" s="4"/>
      <c r="Q78" s="4"/>
      <c r="R78" s="4"/>
      <c r="S78" s="4"/>
      <c r="T78" s="4"/>
      <c r="U78" s="4"/>
      <c r="V78" s="4"/>
      <c r="W78" s="4"/>
      <c r="X78" s="4"/>
      <c r="Y78" s="3"/>
      <c r="Z78" s="3"/>
      <c r="AA78" s="3"/>
      <c r="AB78" s="3"/>
      <c r="AC78" s="3"/>
      <c r="AD78" s="3"/>
      <c r="AZ78" s="3"/>
    </row>
    <row r="79" ht="15.75" customHeight="1">
      <c r="A79" s="4"/>
      <c r="B79" s="4"/>
      <c r="C79" s="4"/>
      <c r="D79" s="4"/>
      <c r="E79" s="3"/>
      <c r="F79" s="4"/>
      <c r="G79" s="4"/>
      <c r="H79" s="4"/>
      <c r="I79" s="4"/>
      <c r="J79" s="4"/>
      <c r="K79" s="4"/>
      <c r="L79" s="4"/>
      <c r="M79" s="4"/>
      <c r="N79" s="4"/>
      <c r="O79" s="4"/>
      <c r="P79" s="4"/>
      <c r="Q79" s="4"/>
      <c r="R79" s="4"/>
      <c r="S79" s="4"/>
      <c r="T79" s="4"/>
      <c r="U79" s="4"/>
      <c r="V79" s="4"/>
      <c r="W79" s="4"/>
      <c r="X79" s="4"/>
      <c r="Y79" s="3"/>
      <c r="Z79" s="3"/>
      <c r="AA79" s="3"/>
      <c r="AB79" s="3"/>
      <c r="AC79" s="3"/>
      <c r="AD79" s="3"/>
      <c r="AZ79" s="3"/>
    </row>
    <row r="80" ht="15.75" customHeight="1">
      <c r="A80" s="4"/>
      <c r="B80" s="4"/>
      <c r="C80" s="4"/>
      <c r="D80" s="4"/>
      <c r="E80" s="3"/>
      <c r="F80" s="4"/>
      <c r="G80" s="4"/>
      <c r="H80" s="4"/>
      <c r="I80" s="4"/>
      <c r="J80" s="4"/>
      <c r="K80" s="4"/>
      <c r="L80" s="4"/>
      <c r="M80" s="4"/>
      <c r="N80" s="4"/>
      <c r="O80" s="4"/>
      <c r="P80" s="4"/>
      <c r="Q80" s="4"/>
      <c r="R80" s="4"/>
      <c r="S80" s="4"/>
      <c r="T80" s="4"/>
      <c r="U80" s="4"/>
      <c r="V80" s="4"/>
      <c r="W80" s="4"/>
      <c r="X80" s="4"/>
      <c r="Y80" s="3"/>
      <c r="Z80" s="3"/>
      <c r="AA80" s="3"/>
      <c r="AB80" s="3"/>
      <c r="AC80" s="3"/>
      <c r="AD80" s="3"/>
      <c r="AZ80" s="3"/>
    </row>
    <row r="81" ht="15.75" customHeight="1">
      <c r="A81" s="4"/>
      <c r="B81" s="4"/>
      <c r="C81" s="4"/>
      <c r="D81" s="4"/>
      <c r="E81" s="3"/>
      <c r="F81" s="4"/>
      <c r="G81" s="4"/>
      <c r="H81" s="4"/>
      <c r="I81" s="4"/>
      <c r="J81" s="4"/>
      <c r="K81" s="4"/>
      <c r="L81" s="4"/>
      <c r="M81" s="4"/>
      <c r="N81" s="4"/>
      <c r="O81" s="4"/>
      <c r="P81" s="4"/>
      <c r="Q81" s="4"/>
      <c r="R81" s="4"/>
      <c r="S81" s="4"/>
      <c r="T81" s="4"/>
      <c r="U81" s="4"/>
      <c r="V81" s="4"/>
      <c r="W81" s="4"/>
      <c r="X81" s="4"/>
      <c r="Y81" s="4"/>
      <c r="Z81" s="4"/>
      <c r="AA81" s="4"/>
      <c r="AB81" s="3"/>
      <c r="AC81" s="3"/>
      <c r="AD81" s="3"/>
      <c r="AZ81" s="3"/>
    </row>
    <row r="82" ht="15.75" customHeight="1">
      <c r="A82" s="4"/>
      <c r="B82" s="4"/>
      <c r="C82" s="4"/>
      <c r="D82" s="4"/>
      <c r="E82" s="3"/>
      <c r="F82" s="4"/>
      <c r="G82" s="4"/>
      <c r="H82" s="4"/>
      <c r="I82" s="4"/>
      <c r="J82" s="4"/>
      <c r="K82" s="4"/>
      <c r="L82" s="4"/>
      <c r="M82" s="4"/>
      <c r="N82" s="4"/>
      <c r="O82" s="4"/>
      <c r="P82" s="4"/>
      <c r="Q82" s="4"/>
      <c r="R82" s="4"/>
      <c r="S82" s="4"/>
      <c r="T82" s="4"/>
      <c r="U82" s="4"/>
      <c r="V82" s="4"/>
      <c r="W82" s="4"/>
      <c r="X82" s="4"/>
      <c r="Y82" s="4"/>
      <c r="Z82" s="4"/>
      <c r="AA82" s="4"/>
      <c r="AB82" s="3"/>
      <c r="AC82" s="3"/>
      <c r="AD82" s="3"/>
      <c r="AZ82" s="3"/>
    </row>
    <row r="83" ht="15.75" customHeight="1">
      <c r="A83" s="4"/>
      <c r="B83" s="4"/>
      <c r="C83" s="4"/>
      <c r="D83" s="4"/>
      <c r="E83" s="3"/>
      <c r="F83" s="4"/>
      <c r="G83" s="4"/>
      <c r="H83" s="4"/>
      <c r="I83" s="4"/>
      <c r="J83" s="4"/>
      <c r="K83" s="4"/>
      <c r="L83" s="4"/>
      <c r="M83" s="4"/>
      <c r="N83" s="4"/>
      <c r="O83" s="4"/>
      <c r="P83" s="4"/>
      <c r="Q83" s="4"/>
      <c r="R83" s="4"/>
      <c r="S83" s="4"/>
      <c r="T83" s="4"/>
      <c r="U83" s="4"/>
      <c r="V83" s="4"/>
      <c r="W83" s="4"/>
      <c r="X83" s="4"/>
      <c r="Y83" s="4"/>
      <c r="Z83" s="4"/>
      <c r="AA83" s="4"/>
      <c r="AB83" s="3"/>
      <c r="AC83" s="3"/>
      <c r="AD83" s="3"/>
      <c r="AZ83" s="3"/>
    </row>
    <row r="84" ht="15.75" customHeight="1">
      <c r="A84" s="4"/>
      <c r="B84" s="4"/>
      <c r="C84" s="4"/>
      <c r="D84" s="4"/>
      <c r="E84" s="3"/>
      <c r="F84" s="4"/>
      <c r="G84" s="4"/>
      <c r="H84" s="4"/>
      <c r="I84" s="4"/>
      <c r="J84" s="4"/>
      <c r="K84" s="4"/>
      <c r="L84" s="4"/>
      <c r="M84" s="4"/>
      <c r="N84" s="4"/>
      <c r="O84" s="4"/>
      <c r="P84" s="4"/>
      <c r="Q84" s="4"/>
      <c r="R84" s="4"/>
      <c r="S84" s="4"/>
      <c r="T84" s="4"/>
      <c r="U84" s="4"/>
      <c r="V84" s="4"/>
      <c r="W84" s="4"/>
      <c r="X84" s="4"/>
      <c r="Y84" s="4"/>
      <c r="Z84" s="4"/>
      <c r="AA84" s="4"/>
      <c r="AB84" s="3"/>
      <c r="AC84" s="3"/>
      <c r="AD84" s="3"/>
      <c r="AZ84" s="3"/>
    </row>
    <row r="85" ht="15.75" customHeight="1">
      <c r="A85" s="4"/>
      <c r="B85" s="4"/>
      <c r="C85" s="4"/>
      <c r="D85" s="4"/>
      <c r="E85" s="3"/>
      <c r="F85" s="4"/>
      <c r="G85" s="4"/>
      <c r="H85" s="4"/>
      <c r="I85" s="4"/>
      <c r="J85" s="4"/>
      <c r="K85" s="4"/>
      <c r="L85" s="4"/>
      <c r="M85" s="4"/>
      <c r="N85" s="4"/>
      <c r="O85" s="4"/>
      <c r="P85" s="4"/>
      <c r="Q85" s="4"/>
      <c r="R85" s="4"/>
      <c r="S85" s="4"/>
      <c r="T85" s="4"/>
      <c r="U85" s="4"/>
      <c r="V85" s="4"/>
      <c r="W85" s="4"/>
      <c r="X85" s="4"/>
      <c r="Y85" s="4"/>
      <c r="Z85" s="4"/>
      <c r="AA85" s="4"/>
      <c r="AB85" s="3"/>
      <c r="AC85" s="3"/>
      <c r="AD85" s="3"/>
      <c r="AZ85" s="3"/>
    </row>
    <row r="86" ht="15.75" customHeight="1">
      <c r="A86" s="4"/>
      <c r="B86" s="4"/>
      <c r="C86" s="4"/>
      <c r="D86" s="4"/>
      <c r="E86" s="3"/>
      <c r="F86" s="4"/>
      <c r="G86" s="4"/>
      <c r="H86" s="4"/>
      <c r="I86" s="4"/>
      <c r="J86" s="4"/>
      <c r="K86" s="4"/>
      <c r="L86" s="4"/>
      <c r="M86" s="4"/>
      <c r="N86" s="4"/>
      <c r="O86" s="4"/>
      <c r="P86" s="4"/>
      <c r="Q86" s="4"/>
      <c r="R86" s="4"/>
      <c r="S86" s="4"/>
      <c r="T86" s="4"/>
      <c r="U86" s="4"/>
      <c r="V86" s="4"/>
      <c r="W86" s="4"/>
      <c r="X86" s="4"/>
      <c r="Y86" s="4"/>
      <c r="Z86" s="4"/>
      <c r="AA86" s="4"/>
      <c r="AB86" s="3"/>
      <c r="AC86" s="3"/>
      <c r="AD86" s="3"/>
      <c r="AZ86" s="3"/>
    </row>
    <row r="87" ht="15.75" customHeight="1">
      <c r="A87" s="4"/>
      <c r="B87" s="4"/>
      <c r="C87" s="4"/>
      <c r="D87" s="4"/>
      <c r="E87" s="3"/>
      <c r="F87" s="4"/>
      <c r="G87" s="4"/>
      <c r="H87" s="4"/>
      <c r="I87" s="4"/>
      <c r="J87" s="4"/>
      <c r="K87" s="4"/>
      <c r="L87" s="4"/>
      <c r="M87" s="4"/>
      <c r="N87" s="4"/>
      <c r="O87" s="4"/>
      <c r="P87" s="4"/>
      <c r="Q87" s="4"/>
      <c r="R87" s="4"/>
      <c r="S87" s="4"/>
      <c r="T87" s="4"/>
      <c r="U87" s="4"/>
      <c r="V87" s="4"/>
      <c r="W87" s="4"/>
      <c r="X87" s="4"/>
      <c r="Y87" s="4"/>
      <c r="Z87" s="4"/>
      <c r="AA87" s="4"/>
      <c r="AB87" s="3"/>
      <c r="AC87" s="3"/>
      <c r="AD87" s="3"/>
      <c r="AZ87" s="3"/>
    </row>
    <row r="88" ht="15.75" customHeight="1">
      <c r="A88" s="4"/>
      <c r="B88" s="4"/>
      <c r="C88" s="4"/>
      <c r="D88" s="4"/>
      <c r="E88" s="3"/>
      <c r="F88" s="4"/>
      <c r="G88" s="4"/>
      <c r="H88" s="4"/>
      <c r="I88" s="4"/>
      <c r="J88" s="4"/>
      <c r="K88" s="4"/>
      <c r="L88" s="4"/>
      <c r="M88" s="4"/>
      <c r="N88" s="4"/>
      <c r="O88" s="4"/>
      <c r="P88" s="4"/>
      <c r="Q88" s="4"/>
      <c r="R88" s="4"/>
      <c r="S88" s="4"/>
      <c r="T88" s="4"/>
      <c r="U88" s="4"/>
      <c r="V88" s="4"/>
      <c r="W88" s="4"/>
      <c r="X88" s="4"/>
      <c r="Y88" s="4"/>
      <c r="Z88" s="4"/>
      <c r="AA88" s="4"/>
      <c r="AB88" s="3"/>
      <c r="AC88" s="3"/>
      <c r="AD88" s="3"/>
      <c r="AZ88" s="3"/>
    </row>
    <row r="89" ht="15.75" customHeight="1">
      <c r="A89" s="4"/>
      <c r="B89" s="4"/>
      <c r="C89" s="4"/>
      <c r="D89" s="4"/>
      <c r="E89" s="3"/>
      <c r="F89" s="4"/>
      <c r="G89" s="4"/>
      <c r="H89" s="4"/>
      <c r="I89" s="4"/>
      <c r="J89" s="4"/>
      <c r="K89" s="4"/>
      <c r="L89" s="4"/>
      <c r="M89" s="4"/>
      <c r="N89" s="4"/>
      <c r="O89" s="4"/>
      <c r="P89" s="4"/>
      <c r="Q89" s="4"/>
      <c r="R89" s="4"/>
      <c r="S89" s="4"/>
      <c r="T89" s="4"/>
      <c r="U89" s="4"/>
      <c r="V89" s="4"/>
      <c r="W89" s="4"/>
      <c r="X89" s="4"/>
      <c r="Y89" s="4"/>
      <c r="Z89" s="4"/>
      <c r="AA89" s="4"/>
      <c r="AB89" s="3"/>
      <c r="AC89" s="3"/>
      <c r="AD89" s="3"/>
      <c r="AZ89" s="3"/>
    </row>
    <row r="90" ht="15.75" customHeight="1">
      <c r="A90" s="4"/>
      <c r="B90" s="4"/>
      <c r="C90" s="4"/>
      <c r="D90" s="4"/>
      <c r="E90" s="3"/>
      <c r="F90" s="4"/>
      <c r="G90" s="4"/>
      <c r="H90" s="4"/>
      <c r="I90" s="4"/>
      <c r="J90" s="4"/>
      <c r="K90" s="4"/>
      <c r="L90" s="4"/>
      <c r="M90" s="4"/>
      <c r="N90" s="4"/>
      <c r="O90" s="4"/>
      <c r="P90" s="4"/>
      <c r="Q90" s="4"/>
      <c r="R90" s="4"/>
      <c r="S90" s="4"/>
      <c r="T90" s="4"/>
      <c r="U90" s="4"/>
      <c r="V90" s="4"/>
      <c r="W90" s="4"/>
      <c r="X90" s="4"/>
      <c r="Y90" s="4"/>
      <c r="Z90" s="4"/>
      <c r="AA90" s="4"/>
      <c r="AB90" s="3"/>
      <c r="AC90" s="3"/>
      <c r="AD90" s="3"/>
      <c r="AZ90" s="3"/>
    </row>
    <row r="91" ht="15.75" customHeight="1">
      <c r="A91" s="4"/>
      <c r="B91" s="4"/>
      <c r="C91" s="4"/>
      <c r="D91" s="4"/>
      <c r="E91" s="3"/>
      <c r="F91" s="4"/>
      <c r="G91" s="4"/>
      <c r="H91" s="4"/>
      <c r="I91" s="4"/>
      <c r="J91" s="4"/>
      <c r="K91" s="4"/>
      <c r="L91" s="4"/>
      <c r="M91" s="4"/>
      <c r="N91" s="4"/>
      <c r="O91" s="4"/>
      <c r="P91" s="4"/>
      <c r="Q91" s="4"/>
      <c r="R91" s="4"/>
      <c r="S91" s="4"/>
      <c r="T91" s="4"/>
      <c r="U91" s="4"/>
      <c r="V91" s="4"/>
      <c r="W91" s="4"/>
      <c r="X91" s="4"/>
      <c r="Y91" s="4"/>
      <c r="Z91" s="4"/>
      <c r="AA91" s="4"/>
      <c r="AB91" s="3"/>
      <c r="AC91" s="3"/>
      <c r="AD91" s="3"/>
      <c r="AZ91" s="3"/>
    </row>
    <row r="92" ht="15.75" customHeight="1">
      <c r="A92" s="4"/>
      <c r="B92" s="4"/>
      <c r="C92" s="4"/>
      <c r="D92" s="4"/>
      <c r="E92" s="3"/>
      <c r="F92" s="4"/>
      <c r="G92" s="4"/>
      <c r="H92" s="4"/>
      <c r="I92" s="4"/>
      <c r="J92" s="4"/>
      <c r="K92" s="4"/>
      <c r="L92" s="4"/>
      <c r="M92" s="4"/>
      <c r="N92" s="4"/>
      <c r="O92" s="4"/>
      <c r="P92" s="4"/>
      <c r="Q92" s="4"/>
      <c r="R92" s="4"/>
      <c r="S92" s="4"/>
      <c r="T92" s="4"/>
      <c r="U92" s="4"/>
      <c r="V92" s="4"/>
      <c r="W92" s="4"/>
      <c r="X92" s="4"/>
      <c r="Y92" s="4"/>
      <c r="Z92" s="4"/>
      <c r="AA92" s="4"/>
      <c r="AB92" s="3"/>
      <c r="AC92" s="3"/>
      <c r="AD92" s="3"/>
      <c r="AZ92" s="3"/>
    </row>
    <row r="93" ht="15.75" customHeight="1">
      <c r="A93" s="4"/>
      <c r="B93" s="4"/>
      <c r="C93" s="4"/>
      <c r="D93" s="4"/>
      <c r="E93" s="3"/>
      <c r="F93" s="4"/>
      <c r="G93" s="4"/>
      <c r="H93" s="4"/>
      <c r="I93" s="4"/>
      <c r="J93" s="4"/>
      <c r="K93" s="4"/>
      <c r="L93" s="4"/>
      <c r="M93" s="4"/>
      <c r="N93" s="4"/>
      <c r="O93" s="4"/>
      <c r="P93" s="4"/>
      <c r="Q93" s="4"/>
      <c r="R93" s="4"/>
      <c r="S93" s="4"/>
      <c r="T93" s="4"/>
      <c r="U93" s="4"/>
      <c r="V93" s="4"/>
      <c r="W93" s="4"/>
      <c r="X93" s="4"/>
      <c r="Y93" s="4"/>
      <c r="Z93" s="4"/>
      <c r="AA93" s="4"/>
      <c r="AB93" s="3"/>
      <c r="AC93" s="3"/>
      <c r="AD93" s="3"/>
      <c r="AZ93" s="3"/>
    </row>
    <row r="94" ht="15.75" customHeight="1">
      <c r="A94" s="4"/>
      <c r="B94" s="4"/>
      <c r="C94" s="4"/>
      <c r="D94" s="4"/>
      <c r="E94" s="3"/>
      <c r="F94" s="4"/>
      <c r="G94" s="4"/>
      <c r="H94" s="4"/>
      <c r="I94" s="4"/>
      <c r="J94" s="4"/>
      <c r="K94" s="4"/>
      <c r="L94" s="4"/>
      <c r="M94" s="4"/>
      <c r="N94" s="4"/>
      <c r="O94" s="4"/>
      <c r="P94" s="4"/>
      <c r="Q94" s="4"/>
      <c r="R94" s="4"/>
      <c r="S94" s="4"/>
      <c r="T94" s="4"/>
      <c r="U94" s="4"/>
      <c r="V94" s="4"/>
      <c r="W94" s="4"/>
      <c r="X94" s="4"/>
      <c r="Y94" s="4"/>
      <c r="Z94" s="4"/>
      <c r="AA94" s="4"/>
      <c r="AB94" s="3"/>
      <c r="AC94" s="3"/>
      <c r="AD94" s="3"/>
      <c r="AZ94" s="3"/>
    </row>
    <row r="95" ht="15.75" customHeight="1">
      <c r="A95" s="4"/>
      <c r="B95" s="4"/>
      <c r="C95" s="4"/>
      <c r="D95" s="4"/>
      <c r="E95" s="3"/>
      <c r="F95" s="4"/>
      <c r="G95" s="4"/>
      <c r="H95" s="4"/>
      <c r="I95" s="4"/>
      <c r="J95" s="4"/>
      <c r="K95" s="4"/>
      <c r="L95" s="4"/>
      <c r="M95" s="4"/>
      <c r="N95" s="4"/>
      <c r="O95" s="4"/>
      <c r="P95" s="4"/>
      <c r="Q95" s="4"/>
      <c r="R95" s="4"/>
      <c r="S95" s="4"/>
      <c r="T95" s="4"/>
      <c r="U95" s="4"/>
      <c r="V95" s="4"/>
      <c r="W95" s="4"/>
      <c r="X95" s="4"/>
      <c r="Y95" s="4"/>
      <c r="Z95" s="4"/>
      <c r="AA95" s="4"/>
      <c r="AB95" s="3"/>
      <c r="AC95" s="3"/>
      <c r="AD95" s="3"/>
      <c r="AZ95" s="3"/>
    </row>
    <row r="96" ht="15.75" customHeight="1">
      <c r="A96" s="4"/>
      <c r="B96" s="4"/>
      <c r="C96" s="4"/>
      <c r="D96" s="4"/>
      <c r="E96" s="3"/>
      <c r="F96" s="4"/>
      <c r="G96" s="4"/>
      <c r="H96" s="4"/>
      <c r="I96" s="4"/>
      <c r="J96" s="4"/>
      <c r="K96" s="4"/>
      <c r="L96" s="4"/>
      <c r="M96" s="4"/>
      <c r="N96" s="4"/>
      <c r="O96" s="4"/>
      <c r="P96" s="4"/>
      <c r="Q96" s="4"/>
      <c r="R96" s="4"/>
      <c r="S96" s="4"/>
      <c r="T96" s="4"/>
      <c r="U96" s="4"/>
      <c r="V96" s="4"/>
      <c r="W96" s="4"/>
      <c r="X96" s="4"/>
      <c r="Y96" s="4"/>
      <c r="Z96" s="4"/>
      <c r="AA96" s="4"/>
      <c r="AB96" s="3"/>
      <c r="AC96" s="3"/>
      <c r="AD96" s="3"/>
      <c r="AZ96" s="3"/>
    </row>
    <row r="97" ht="15.75" customHeight="1">
      <c r="A97" s="4"/>
      <c r="B97" s="4"/>
      <c r="C97" s="4"/>
      <c r="D97" s="4"/>
      <c r="E97" s="3"/>
      <c r="F97" s="4"/>
      <c r="G97" s="4"/>
      <c r="H97" s="4"/>
      <c r="I97" s="4"/>
      <c r="J97" s="4"/>
      <c r="K97" s="4"/>
      <c r="L97" s="4"/>
      <c r="M97" s="4"/>
      <c r="N97" s="4"/>
      <c r="O97" s="4"/>
      <c r="P97" s="4"/>
      <c r="Q97" s="4"/>
      <c r="R97" s="4"/>
      <c r="S97" s="4"/>
      <c r="T97" s="4"/>
      <c r="U97" s="4"/>
      <c r="V97" s="4"/>
      <c r="W97" s="4"/>
      <c r="X97" s="4"/>
      <c r="Y97" s="4"/>
      <c r="Z97" s="4"/>
      <c r="AA97" s="4"/>
      <c r="AB97" s="3"/>
      <c r="AC97" s="3"/>
      <c r="AD97" s="3"/>
      <c r="AZ97" s="3"/>
    </row>
    <row r="98" ht="15.75" customHeight="1">
      <c r="A98" s="4"/>
      <c r="B98" s="4"/>
      <c r="C98" s="4"/>
      <c r="D98" s="4"/>
      <c r="E98" s="3"/>
      <c r="F98" s="4"/>
      <c r="G98" s="4"/>
      <c r="H98" s="4"/>
      <c r="I98" s="4"/>
      <c r="J98" s="4"/>
      <c r="K98" s="4"/>
      <c r="L98" s="4"/>
      <c r="M98" s="4"/>
      <c r="N98" s="4"/>
      <c r="O98" s="4"/>
      <c r="P98" s="4"/>
      <c r="Q98" s="4"/>
      <c r="R98" s="4"/>
      <c r="S98" s="4"/>
      <c r="T98" s="4"/>
      <c r="U98" s="4"/>
      <c r="V98" s="4"/>
      <c r="W98" s="4"/>
      <c r="X98" s="4"/>
      <c r="Y98" s="4"/>
      <c r="Z98" s="4"/>
      <c r="AA98" s="4"/>
      <c r="AB98" s="3"/>
      <c r="AC98" s="3"/>
      <c r="AD98" s="3"/>
      <c r="AZ98" s="3"/>
    </row>
    <row r="99" ht="15.75" customHeight="1">
      <c r="A99" s="4"/>
      <c r="B99" s="4"/>
      <c r="C99" s="4"/>
      <c r="D99" s="4"/>
      <c r="E99" s="3"/>
      <c r="F99" s="4"/>
      <c r="G99" s="4"/>
      <c r="H99" s="4"/>
      <c r="I99" s="4"/>
      <c r="J99" s="4"/>
      <c r="K99" s="4"/>
      <c r="L99" s="4"/>
      <c r="M99" s="4"/>
      <c r="N99" s="4"/>
      <c r="O99" s="4"/>
      <c r="P99" s="4"/>
      <c r="Q99" s="4"/>
      <c r="R99" s="4"/>
      <c r="S99" s="4"/>
      <c r="T99" s="4"/>
      <c r="U99" s="4"/>
      <c r="V99" s="4"/>
      <c r="W99" s="4"/>
      <c r="X99" s="4"/>
      <c r="Y99" s="4"/>
      <c r="Z99" s="4"/>
      <c r="AA99" s="4"/>
      <c r="AB99" s="3"/>
      <c r="AC99" s="3"/>
      <c r="AD99" s="3"/>
      <c r="AZ99" s="3"/>
    </row>
    <row r="100" ht="15.75" customHeight="1">
      <c r="A100" s="4"/>
      <c r="B100" s="4"/>
      <c r="C100" s="4"/>
      <c r="D100" s="4"/>
      <c r="E100" s="3"/>
      <c r="F100" s="4"/>
      <c r="G100" s="4"/>
      <c r="H100" s="4"/>
      <c r="I100" s="4"/>
      <c r="J100" s="4"/>
      <c r="K100" s="4"/>
      <c r="L100" s="4"/>
      <c r="M100" s="4"/>
      <c r="N100" s="4"/>
      <c r="O100" s="4"/>
      <c r="P100" s="4"/>
      <c r="Q100" s="4"/>
      <c r="R100" s="4"/>
      <c r="S100" s="4"/>
      <c r="T100" s="4"/>
      <c r="U100" s="4"/>
      <c r="V100" s="4"/>
      <c r="W100" s="4"/>
      <c r="X100" s="4"/>
      <c r="Y100" s="4"/>
      <c r="Z100" s="4"/>
      <c r="AA100" s="4"/>
      <c r="AB100" s="3"/>
      <c r="AC100" s="3"/>
      <c r="AD100" s="3"/>
      <c r="AZ100" s="3"/>
    </row>
    <row r="101" ht="15.75" customHeight="1">
      <c r="A101" s="4"/>
      <c r="B101" s="4"/>
      <c r="C101" s="4"/>
      <c r="D101" s="4"/>
      <c r="E101" s="3"/>
      <c r="F101" s="4"/>
      <c r="G101" s="4"/>
      <c r="H101" s="4"/>
      <c r="I101" s="4"/>
      <c r="J101" s="4"/>
      <c r="K101" s="4"/>
      <c r="L101" s="4"/>
      <c r="M101" s="4"/>
      <c r="N101" s="4"/>
      <c r="O101" s="4"/>
      <c r="P101" s="4"/>
      <c r="Q101" s="4"/>
      <c r="R101" s="4"/>
      <c r="S101" s="4"/>
      <c r="T101" s="4"/>
      <c r="U101" s="4"/>
      <c r="V101" s="4"/>
      <c r="W101" s="4"/>
      <c r="X101" s="4"/>
      <c r="Y101" s="4"/>
      <c r="Z101" s="4"/>
      <c r="AA101" s="4"/>
      <c r="AB101" s="3"/>
      <c r="AC101" s="3"/>
      <c r="AD101" s="3"/>
      <c r="AZ101" s="3"/>
    </row>
    <row r="102" ht="15.75" customHeight="1">
      <c r="A102" s="4"/>
      <c r="B102" s="4"/>
      <c r="C102" s="4"/>
      <c r="D102" s="4"/>
      <c r="E102" s="3"/>
      <c r="F102" s="4"/>
      <c r="G102" s="4"/>
      <c r="H102" s="4"/>
      <c r="I102" s="4"/>
      <c r="J102" s="4"/>
      <c r="K102" s="4"/>
      <c r="L102" s="4"/>
      <c r="M102" s="4"/>
      <c r="N102" s="4"/>
      <c r="O102" s="4"/>
      <c r="P102" s="4"/>
      <c r="Q102" s="4"/>
      <c r="R102" s="4"/>
      <c r="S102" s="4"/>
      <c r="T102" s="4"/>
      <c r="U102" s="4"/>
      <c r="V102" s="4"/>
      <c r="W102" s="4"/>
      <c r="X102" s="4"/>
      <c r="Y102" s="4"/>
      <c r="Z102" s="4"/>
      <c r="AA102" s="4"/>
      <c r="AB102" s="3"/>
      <c r="AC102" s="3"/>
      <c r="AD102" s="3"/>
      <c r="AZ102" s="3"/>
    </row>
    <row r="103" ht="15.75" customHeight="1">
      <c r="A103" s="4"/>
      <c r="B103" s="4"/>
      <c r="C103" s="4"/>
      <c r="D103" s="4"/>
      <c r="E103" s="3"/>
      <c r="F103" s="4"/>
      <c r="G103" s="4"/>
      <c r="H103" s="4"/>
      <c r="I103" s="4"/>
      <c r="J103" s="4"/>
      <c r="K103" s="4"/>
      <c r="L103" s="4"/>
      <c r="M103" s="4"/>
      <c r="N103" s="4"/>
      <c r="O103" s="4"/>
      <c r="P103" s="4"/>
      <c r="Q103" s="4"/>
      <c r="R103" s="4"/>
      <c r="S103" s="4"/>
      <c r="T103" s="4"/>
      <c r="U103" s="4"/>
      <c r="V103" s="4"/>
      <c r="W103" s="4"/>
      <c r="X103" s="4"/>
      <c r="Y103" s="4"/>
      <c r="Z103" s="4"/>
      <c r="AA103" s="4"/>
      <c r="AB103" s="3"/>
      <c r="AC103" s="3"/>
      <c r="AD103" s="3"/>
      <c r="AZ103" s="3"/>
    </row>
    <row r="104" ht="15.75" customHeight="1">
      <c r="A104" s="4"/>
      <c r="B104" s="4"/>
      <c r="C104" s="4"/>
      <c r="D104" s="4"/>
      <c r="E104" s="3"/>
      <c r="F104" s="4"/>
      <c r="G104" s="4"/>
      <c r="H104" s="4"/>
      <c r="I104" s="4"/>
      <c r="J104" s="4"/>
      <c r="K104" s="4"/>
      <c r="L104" s="4"/>
      <c r="M104" s="4"/>
      <c r="N104" s="4"/>
      <c r="O104" s="4"/>
      <c r="P104" s="4"/>
      <c r="Q104" s="4"/>
      <c r="R104" s="4"/>
      <c r="S104" s="4"/>
      <c r="T104" s="4"/>
      <c r="U104" s="4"/>
      <c r="V104" s="4"/>
      <c r="W104" s="4"/>
      <c r="X104" s="4"/>
      <c r="Y104" s="4"/>
      <c r="Z104" s="4"/>
      <c r="AA104" s="4"/>
      <c r="AB104" s="3"/>
      <c r="AC104" s="3"/>
      <c r="AD104" s="3"/>
      <c r="AZ104" s="3"/>
    </row>
    <row r="105" ht="15.75" customHeight="1">
      <c r="A105" s="4"/>
      <c r="B105" s="4"/>
      <c r="C105" s="4"/>
      <c r="D105" s="4"/>
      <c r="E105" s="3"/>
      <c r="F105" s="4"/>
      <c r="G105" s="4"/>
      <c r="H105" s="4"/>
      <c r="I105" s="4"/>
      <c r="J105" s="4"/>
      <c r="K105" s="4"/>
      <c r="L105" s="4"/>
      <c r="M105" s="4"/>
      <c r="N105" s="4"/>
      <c r="O105" s="4"/>
      <c r="P105" s="4"/>
      <c r="Q105" s="4"/>
      <c r="R105" s="4"/>
      <c r="S105" s="4"/>
      <c r="T105" s="4"/>
      <c r="U105" s="4"/>
      <c r="V105" s="4"/>
      <c r="W105" s="4"/>
      <c r="X105" s="4"/>
      <c r="Y105" s="4"/>
      <c r="Z105" s="4"/>
      <c r="AA105" s="4"/>
      <c r="AB105" s="3"/>
      <c r="AC105" s="3"/>
      <c r="AD105" s="3"/>
      <c r="AZ105" s="3"/>
    </row>
    <row r="106" ht="15.75" customHeight="1">
      <c r="A106" s="4"/>
      <c r="B106" s="4"/>
      <c r="C106" s="4"/>
      <c r="D106" s="4"/>
      <c r="E106" s="3"/>
      <c r="F106" s="4"/>
      <c r="G106" s="4"/>
      <c r="H106" s="4"/>
      <c r="I106" s="4"/>
      <c r="J106" s="4"/>
      <c r="K106" s="4"/>
      <c r="L106" s="4"/>
      <c r="M106" s="4"/>
      <c r="N106" s="4"/>
      <c r="O106" s="4"/>
      <c r="P106" s="4"/>
      <c r="Q106" s="4"/>
      <c r="R106" s="4"/>
      <c r="S106" s="4"/>
      <c r="T106" s="4"/>
      <c r="U106" s="4"/>
      <c r="V106" s="4"/>
      <c r="W106" s="4"/>
      <c r="X106" s="4"/>
      <c r="Y106" s="4"/>
      <c r="Z106" s="4"/>
      <c r="AA106" s="4"/>
      <c r="AB106" s="3"/>
      <c r="AC106" s="3"/>
      <c r="AD106" s="3"/>
      <c r="AZ106" s="3"/>
    </row>
    <row r="107" ht="15.75" customHeight="1">
      <c r="A107" s="4"/>
      <c r="B107" s="4"/>
      <c r="C107" s="4"/>
      <c r="D107" s="4"/>
      <c r="E107" s="3"/>
      <c r="F107" s="4"/>
      <c r="G107" s="4"/>
      <c r="H107" s="4"/>
      <c r="I107" s="4"/>
      <c r="J107" s="4"/>
      <c r="K107" s="4"/>
      <c r="L107" s="4"/>
      <c r="M107" s="4"/>
      <c r="N107" s="4"/>
      <c r="O107" s="4"/>
      <c r="P107" s="4"/>
      <c r="Q107" s="4"/>
      <c r="R107" s="4"/>
      <c r="S107" s="4"/>
      <c r="T107" s="4"/>
      <c r="U107" s="4"/>
      <c r="V107" s="4"/>
      <c r="W107" s="4"/>
      <c r="X107" s="4"/>
      <c r="Y107" s="4"/>
      <c r="Z107" s="4"/>
      <c r="AA107" s="4"/>
      <c r="AB107" s="3"/>
      <c r="AC107" s="3"/>
      <c r="AD107" s="3"/>
      <c r="AZ107" s="3"/>
    </row>
    <row r="108" ht="15.75" customHeight="1">
      <c r="A108" s="4"/>
      <c r="B108" s="4"/>
      <c r="C108" s="4"/>
      <c r="D108" s="4"/>
      <c r="E108" s="3"/>
      <c r="F108" s="4"/>
      <c r="G108" s="4"/>
      <c r="H108" s="4"/>
      <c r="I108" s="4"/>
      <c r="J108" s="4"/>
      <c r="K108" s="4"/>
      <c r="L108" s="4"/>
      <c r="M108" s="4"/>
      <c r="N108" s="4"/>
      <c r="O108" s="4"/>
      <c r="P108" s="4"/>
      <c r="Q108" s="4"/>
      <c r="R108" s="4"/>
      <c r="S108" s="4"/>
      <c r="T108" s="4"/>
      <c r="U108" s="4"/>
      <c r="V108" s="4"/>
      <c r="W108" s="4"/>
      <c r="X108" s="4"/>
      <c r="Y108" s="4"/>
      <c r="Z108" s="4"/>
      <c r="AA108" s="4"/>
      <c r="AB108" s="3"/>
      <c r="AC108" s="3"/>
      <c r="AD108" s="3"/>
      <c r="AZ108" s="3"/>
    </row>
    <row r="109" ht="15.75" customHeight="1">
      <c r="A109" s="4"/>
      <c r="B109" s="4"/>
      <c r="C109" s="4"/>
      <c r="D109" s="4"/>
      <c r="E109" s="3"/>
      <c r="F109" s="4"/>
      <c r="G109" s="4"/>
      <c r="H109" s="4"/>
      <c r="I109" s="4"/>
      <c r="J109" s="4"/>
      <c r="K109" s="4"/>
      <c r="L109" s="4"/>
      <c r="M109" s="4"/>
      <c r="N109" s="4"/>
      <c r="O109" s="4"/>
      <c r="P109" s="4"/>
      <c r="Q109" s="4"/>
      <c r="R109" s="4"/>
      <c r="S109" s="4"/>
      <c r="T109" s="4"/>
      <c r="U109" s="4"/>
      <c r="V109" s="4"/>
      <c r="W109" s="4"/>
      <c r="X109" s="4"/>
      <c r="Y109" s="4"/>
      <c r="Z109" s="4"/>
      <c r="AA109" s="4"/>
      <c r="AB109" s="3"/>
      <c r="AC109" s="3"/>
      <c r="AD109" s="3"/>
      <c r="AZ109" s="3"/>
    </row>
    <row r="110" ht="15.75" customHeight="1">
      <c r="A110" s="4"/>
      <c r="B110" s="4"/>
      <c r="C110" s="4"/>
      <c r="D110" s="4"/>
      <c r="E110" s="3"/>
      <c r="F110" s="4"/>
      <c r="G110" s="4"/>
      <c r="H110" s="4"/>
      <c r="I110" s="4"/>
      <c r="J110" s="4"/>
      <c r="K110" s="4"/>
      <c r="L110" s="4"/>
      <c r="M110" s="4"/>
      <c r="N110" s="4"/>
      <c r="O110" s="4"/>
      <c r="P110" s="4"/>
      <c r="Q110" s="4"/>
      <c r="R110" s="4"/>
      <c r="S110" s="4"/>
      <c r="T110" s="4"/>
      <c r="U110" s="4"/>
      <c r="V110" s="4"/>
      <c r="W110" s="4"/>
      <c r="X110" s="4"/>
      <c r="Y110" s="4"/>
      <c r="Z110" s="4"/>
      <c r="AA110" s="4"/>
      <c r="AB110" s="3"/>
      <c r="AC110" s="3"/>
      <c r="AD110" s="3"/>
      <c r="AZ110" s="3"/>
    </row>
    <row r="111" ht="15.75" customHeight="1">
      <c r="A111" s="4"/>
      <c r="B111" s="4"/>
      <c r="C111" s="4"/>
      <c r="D111" s="4"/>
      <c r="E111" s="3"/>
      <c r="F111" s="4"/>
      <c r="G111" s="4"/>
      <c r="H111" s="4"/>
      <c r="I111" s="4"/>
      <c r="J111" s="4"/>
      <c r="K111" s="4"/>
      <c r="L111" s="4"/>
      <c r="M111" s="4"/>
      <c r="N111" s="4"/>
      <c r="O111" s="4"/>
      <c r="P111" s="4"/>
      <c r="Q111" s="4"/>
      <c r="R111" s="4"/>
      <c r="S111" s="4"/>
      <c r="T111" s="4"/>
      <c r="U111" s="4"/>
      <c r="V111" s="4"/>
      <c r="W111" s="4"/>
      <c r="X111" s="4"/>
      <c r="Y111" s="4"/>
      <c r="Z111" s="4"/>
      <c r="AA111" s="4"/>
      <c r="AB111" s="3"/>
      <c r="AC111" s="3"/>
      <c r="AD111" s="3"/>
      <c r="AZ111" s="3"/>
    </row>
    <row r="112" ht="15.75" customHeight="1">
      <c r="A112" s="4"/>
      <c r="B112" s="4"/>
      <c r="C112" s="4"/>
      <c r="D112" s="4"/>
      <c r="E112" s="3"/>
      <c r="F112" s="4"/>
      <c r="G112" s="4"/>
      <c r="H112" s="4"/>
      <c r="I112" s="4"/>
      <c r="J112" s="4"/>
      <c r="K112" s="4"/>
      <c r="L112" s="4"/>
      <c r="M112" s="4"/>
      <c r="N112" s="4"/>
      <c r="O112" s="4"/>
      <c r="P112" s="4"/>
      <c r="Q112" s="4"/>
      <c r="R112" s="4"/>
      <c r="S112" s="4"/>
      <c r="T112" s="4"/>
      <c r="U112" s="4"/>
      <c r="V112" s="4"/>
      <c r="W112" s="4"/>
      <c r="X112" s="4"/>
      <c r="Y112" s="4"/>
      <c r="Z112" s="4"/>
      <c r="AA112" s="4"/>
      <c r="AB112" s="3"/>
      <c r="AC112" s="3"/>
      <c r="AD112" s="3"/>
      <c r="AZ112" s="3"/>
    </row>
    <row r="113" ht="15.75" customHeight="1">
      <c r="A113" s="4"/>
      <c r="B113" s="4"/>
      <c r="C113" s="4"/>
      <c r="D113" s="4"/>
      <c r="E113" s="3"/>
      <c r="F113" s="4"/>
      <c r="G113" s="4"/>
      <c r="H113" s="4"/>
      <c r="I113" s="4"/>
      <c r="J113" s="4"/>
      <c r="K113" s="4"/>
      <c r="L113" s="4"/>
      <c r="M113" s="4"/>
      <c r="N113" s="4"/>
      <c r="O113" s="4"/>
      <c r="P113" s="4"/>
      <c r="Q113" s="4"/>
      <c r="R113" s="4"/>
      <c r="S113" s="4"/>
      <c r="T113" s="4"/>
      <c r="U113" s="4"/>
      <c r="V113" s="4"/>
      <c r="W113" s="4"/>
      <c r="X113" s="4"/>
      <c r="Y113" s="4"/>
      <c r="Z113" s="4"/>
      <c r="AA113" s="4"/>
      <c r="AB113" s="3"/>
      <c r="AC113" s="3"/>
      <c r="AD113" s="3"/>
      <c r="AZ113" s="3"/>
    </row>
    <row r="114" ht="15.75" customHeight="1">
      <c r="A114" s="4"/>
      <c r="B114" s="4"/>
      <c r="C114" s="4"/>
      <c r="D114" s="4"/>
      <c r="E114" s="3"/>
      <c r="F114" s="4"/>
      <c r="G114" s="4"/>
      <c r="H114" s="4"/>
      <c r="I114" s="4"/>
      <c r="J114" s="4"/>
      <c r="K114" s="4"/>
      <c r="L114" s="4"/>
      <c r="M114" s="4"/>
      <c r="N114" s="4"/>
      <c r="O114" s="4"/>
      <c r="P114" s="4"/>
      <c r="Q114" s="4"/>
      <c r="R114" s="4"/>
      <c r="S114" s="4"/>
      <c r="T114" s="4"/>
      <c r="U114" s="4"/>
      <c r="V114" s="4"/>
      <c r="W114" s="4"/>
      <c r="X114" s="4"/>
      <c r="Y114" s="4"/>
      <c r="Z114" s="4"/>
      <c r="AA114" s="4"/>
      <c r="AB114" s="3"/>
      <c r="AC114" s="3"/>
      <c r="AD114" s="3"/>
      <c r="AZ114" s="3"/>
    </row>
    <row r="115" ht="15.75" customHeight="1">
      <c r="A115" s="4"/>
      <c r="B115" s="4"/>
      <c r="C115" s="4"/>
      <c r="D115" s="4"/>
      <c r="E115" s="3"/>
      <c r="F115" s="4"/>
      <c r="G115" s="4"/>
      <c r="H115" s="4"/>
      <c r="I115" s="4"/>
      <c r="J115" s="4"/>
      <c r="K115" s="4"/>
      <c r="L115" s="4"/>
      <c r="M115" s="4"/>
      <c r="N115" s="4"/>
      <c r="O115" s="4"/>
      <c r="P115" s="4"/>
      <c r="Q115" s="4"/>
      <c r="R115" s="4"/>
      <c r="S115" s="4"/>
      <c r="T115" s="4"/>
      <c r="U115" s="4"/>
      <c r="V115" s="4"/>
      <c r="W115" s="4"/>
      <c r="X115" s="4"/>
      <c r="Y115" s="4"/>
      <c r="Z115" s="4"/>
      <c r="AA115" s="4"/>
      <c r="AB115" s="3"/>
      <c r="AC115" s="3"/>
      <c r="AD115" s="3"/>
      <c r="AZ115" s="3"/>
    </row>
    <row r="116" ht="15.75" customHeight="1">
      <c r="A116" s="4"/>
      <c r="B116" s="4"/>
      <c r="C116" s="4"/>
      <c r="D116" s="4"/>
      <c r="E116" s="3"/>
      <c r="F116" s="4"/>
      <c r="G116" s="4"/>
      <c r="H116" s="4"/>
      <c r="I116" s="4"/>
      <c r="J116" s="4"/>
      <c r="K116" s="4"/>
      <c r="L116" s="4"/>
      <c r="M116" s="4"/>
      <c r="N116" s="4"/>
      <c r="O116" s="4"/>
      <c r="P116" s="4"/>
      <c r="Q116" s="4"/>
      <c r="R116" s="4"/>
      <c r="S116" s="4"/>
      <c r="T116" s="4"/>
      <c r="U116" s="4"/>
      <c r="V116" s="4"/>
      <c r="W116" s="4"/>
      <c r="X116" s="4"/>
      <c r="Y116" s="4"/>
      <c r="Z116" s="4"/>
      <c r="AA116" s="4"/>
      <c r="AB116" s="3"/>
      <c r="AC116" s="3"/>
      <c r="AD116" s="3"/>
      <c r="AZ116" s="3"/>
    </row>
    <row r="117" ht="15.75" customHeight="1">
      <c r="A117" s="4"/>
      <c r="B117" s="4"/>
      <c r="C117" s="4"/>
      <c r="D117" s="4"/>
      <c r="E117" s="3"/>
      <c r="F117" s="4"/>
      <c r="G117" s="4"/>
      <c r="H117" s="4"/>
      <c r="I117" s="4"/>
      <c r="J117" s="4"/>
      <c r="K117" s="4"/>
      <c r="L117" s="4"/>
      <c r="M117" s="4"/>
      <c r="N117" s="4"/>
      <c r="O117" s="4"/>
      <c r="P117" s="4"/>
      <c r="Q117" s="4"/>
      <c r="R117" s="4"/>
      <c r="S117" s="4"/>
      <c r="T117" s="4"/>
      <c r="U117" s="4"/>
      <c r="V117" s="4"/>
      <c r="W117" s="4"/>
      <c r="X117" s="4"/>
      <c r="Y117" s="4"/>
      <c r="Z117" s="4"/>
      <c r="AA117" s="4"/>
      <c r="AB117" s="3"/>
      <c r="AC117" s="3"/>
      <c r="AD117" s="3"/>
      <c r="AZ117" s="3"/>
    </row>
    <row r="118" ht="15.75" customHeight="1">
      <c r="A118" s="4"/>
      <c r="B118" s="4"/>
      <c r="C118" s="4"/>
      <c r="D118" s="4"/>
      <c r="E118" s="3"/>
      <c r="F118" s="4"/>
      <c r="G118" s="4"/>
      <c r="H118" s="4"/>
      <c r="I118" s="4"/>
      <c r="J118" s="4"/>
      <c r="K118" s="4"/>
      <c r="L118" s="4"/>
      <c r="M118" s="4"/>
      <c r="N118" s="4"/>
      <c r="O118" s="4"/>
      <c r="P118" s="4"/>
      <c r="Q118" s="4"/>
      <c r="R118" s="4"/>
      <c r="S118" s="4"/>
      <c r="T118" s="4"/>
      <c r="U118" s="4"/>
      <c r="V118" s="4"/>
      <c r="W118" s="4"/>
      <c r="X118" s="4"/>
      <c r="Y118" s="4"/>
      <c r="Z118" s="4"/>
      <c r="AA118" s="4"/>
      <c r="AB118" s="3"/>
      <c r="AC118" s="3"/>
      <c r="AD118" s="3"/>
      <c r="AZ118" s="3"/>
    </row>
    <row r="119" ht="15.75" customHeight="1">
      <c r="A119" s="4"/>
      <c r="B119" s="4"/>
      <c r="C119" s="4"/>
      <c r="D119" s="4"/>
      <c r="E119" s="3"/>
      <c r="F119" s="4"/>
      <c r="G119" s="4"/>
      <c r="H119" s="4"/>
      <c r="I119" s="4"/>
      <c r="J119" s="4"/>
      <c r="K119" s="4"/>
      <c r="L119" s="4"/>
      <c r="M119" s="4"/>
      <c r="N119" s="4"/>
      <c r="O119" s="4"/>
      <c r="P119" s="4"/>
      <c r="Q119" s="4"/>
      <c r="R119" s="4"/>
      <c r="S119" s="4"/>
      <c r="T119" s="4"/>
      <c r="U119" s="4"/>
      <c r="V119" s="4"/>
      <c r="W119" s="4"/>
      <c r="X119" s="4"/>
      <c r="Y119" s="4"/>
      <c r="Z119" s="4"/>
      <c r="AA119" s="4"/>
      <c r="AB119" s="3"/>
      <c r="AC119" s="3"/>
      <c r="AD119" s="3"/>
      <c r="AZ119" s="3"/>
    </row>
    <row r="120" ht="15.75" customHeight="1">
      <c r="A120" s="4"/>
      <c r="B120" s="4"/>
      <c r="C120" s="4"/>
      <c r="D120" s="4"/>
      <c r="E120" s="3"/>
      <c r="F120" s="4"/>
      <c r="G120" s="4"/>
      <c r="H120" s="4"/>
      <c r="I120" s="4"/>
      <c r="J120" s="4"/>
      <c r="K120" s="4"/>
      <c r="L120" s="4"/>
      <c r="M120" s="4"/>
      <c r="N120" s="4"/>
      <c r="O120" s="4"/>
      <c r="P120" s="4"/>
      <c r="Q120" s="4"/>
      <c r="R120" s="4"/>
      <c r="S120" s="4"/>
      <c r="T120" s="4"/>
      <c r="U120" s="4"/>
      <c r="V120" s="4"/>
      <c r="W120" s="4"/>
      <c r="X120" s="4"/>
      <c r="Y120" s="4"/>
      <c r="Z120" s="4"/>
      <c r="AA120" s="4"/>
      <c r="AB120" s="3"/>
      <c r="AC120" s="3"/>
      <c r="AD120" s="3"/>
      <c r="AZ120" s="3"/>
    </row>
    <row r="121" ht="15.75" customHeight="1">
      <c r="A121" s="4"/>
      <c r="B121" s="4"/>
      <c r="C121" s="4"/>
      <c r="D121" s="4"/>
      <c r="E121" s="3"/>
      <c r="F121" s="4"/>
      <c r="G121" s="4"/>
      <c r="H121" s="4"/>
      <c r="I121" s="4"/>
      <c r="J121" s="4"/>
      <c r="K121" s="4"/>
      <c r="L121" s="4"/>
      <c r="M121" s="4"/>
      <c r="N121" s="4"/>
      <c r="O121" s="4"/>
      <c r="P121" s="4"/>
      <c r="Q121" s="4"/>
      <c r="R121" s="4"/>
      <c r="S121" s="4"/>
      <c r="T121" s="4"/>
      <c r="U121" s="4"/>
      <c r="V121" s="4"/>
      <c r="W121" s="4"/>
      <c r="X121" s="4"/>
      <c r="Y121" s="4"/>
      <c r="Z121" s="4"/>
      <c r="AA121" s="4"/>
      <c r="AB121" s="3"/>
      <c r="AC121" s="3"/>
      <c r="AD121" s="3"/>
      <c r="AZ121" s="3"/>
    </row>
    <row r="122" ht="15.75" customHeight="1">
      <c r="A122" s="4"/>
      <c r="B122" s="4"/>
      <c r="C122" s="4"/>
      <c r="D122" s="4"/>
      <c r="E122" s="3"/>
      <c r="F122" s="4"/>
      <c r="G122" s="4"/>
      <c r="H122" s="4"/>
      <c r="I122" s="4"/>
      <c r="J122" s="4"/>
      <c r="K122" s="4"/>
      <c r="L122" s="4"/>
      <c r="M122" s="4"/>
      <c r="N122" s="4"/>
      <c r="O122" s="4"/>
      <c r="P122" s="4"/>
      <c r="Q122" s="4"/>
      <c r="R122" s="4"/>
      <c r="S122" s="4"/>
      <c r="T122" s="4"/>
      <c r="U122" s="4"/>
      <c r="V122" s="4"/>
      <c r="W122" s="4"/>
      <c r="X122" s="4"/>
      <c r="Y122" s="4"/>
      <c r="Z122" s="4"/>
      <c r="AA122" s="4"/>
      <c r="AB122" s="3"/>
      <c r="AC122" s="3"/>
      <c r="AD122" s="3"/>
      <c r="AZ122" s="3"/>
    </row>
    <row r="123" ht="15.75" customHeight="1">
      <c r="A123" s="4"/>
      <c r="B123" s="4"/>
      <c r="C123" s="4"/>
      <c r="D123" s="4"/>
      <c r="E123" s="3"/>
      <c r="F123" s="4"/>
      <c r="G123" s="4"/>
      <c r="H123" s="4"/>
      <c r="I123" s="4"/>
      <c r="J123" s="4"/>
      <c r="K123" s="4"/>
      <c r="L123" s="4"/>
      <c r="M123" s="4"/>
      <c r="N123" s="4"/>
      <c r="O123" s="4"/>
      <c r="P123" s="4"/>
      <c r="Q123" s="4"/>
      <c r="R123" s="4"/>
      <c r="S123" s="4"/>
      <c r="T123" s="4"/>
      <c r="U123" s="4"/>
      <c r="V123" s="4"/>
      <c r="W123" s="4"/>
      <c r="X123" s="4"/>
      <c r="Y123" s="4"/>
      <c r="Z123" s="4"/>
      <c r="AA123" s="4"/>
      <c r="AB123" s="3"/>
      <c r="AC123" s="3"/>
      <c r="AD123" s="3"/>
      <c r="AZ123" s="3"/>
    </row>
    <row r="124" ht="15.75" customHeight="1">
      <c r="A124" s="4"/>
      <c r="B124" s="4"/>
      <c r="C124" s="4"/>
      <c r="D124" s="4"/>
      <c r="E124" s="3"/>
      <c r="F124" s="4"/>
      <c r="G124" s="4"/>
      <c r="H124" s="4"/>
      <c r="I124" s="4"/>
      <c r="J124" s="4"/>
      <c r="K124" s="4"/>
      <c r="L124" s="4"/>
      <c r="M124" s="4"/>
      <c r="N124" s="4"/>
      <c r="O124" s="4"/>
      <c r="P124" s="4"/>
      <c r="Q124" s="4"/>
      <c r="R124" s="4"/>
      <c r="S124" s="4"/>
      <c r="T124" s="4"/>
      <c r="U124" s="4"/>
      <c r="V124" s="4"/>
      <c r="W124" s="4"/>
      <c r="X124" s="4"/>
      <c r="Y124" s="4"/>
      <c r="Z124" s="4"/>
      <c r="AA124" s="4"/>
      <c r="AB124" s="3"/>
      <c r="AC124" s="3"/>
      <c r="AD124" s="3"/>
      <c r="AZ124" s="3"/>
    </row>
    <row r="125" ht="15.75" customHeight="1">
      <c r="A125" s="4"/>
      <c r="B125" s="4"/>
      <c r="C125" s="4"/>
      <c r="D125" s="4"/>
      <c r="E125" s="3"/>
      <c r="F125" s="4"/>
      <c r="G125" s="4"/>
      <c r="H125" s="4"/>
      <c r="I125" s="4"/>
      <c r="J125" s="4"/>
      <c r="K125" s="4"/>
      <c r="L125" s="4"/>
      <c r="M125" s="4"/>
      <c r="N125" s="4"/>
      <c r="O125" s="4"/>
      <c r="P125" s="4"/>
      <c r="Q125" s="4"/>
      <c r="R125" s="4"/>
      <c r="S125" s="4"/>
      <c r="T125" s="4"/>
      <c r="U125" s="4"/>
      <c r="V125" s="4"/>
      <c r="W125" s="4"/>
      <c r="X125" s="4"/>
      <c r="Y125" s="4"/>
      <c r="Z125" s="4"/>
      <c r="AA125" s="4"/>
      <c r="AB125" s="3"/>
      <c r="AC125" s="3"/>
      <c r="AD125" s="3"/>
      <c r="AZ125" s="3"/>
    </row>
    <row r="126" ht="15.75" customHeight="1">
      <c r="A126" s="4"/>
      <c r="B126" s="4"/>
      <c r="C126" s="4"/>
      <c r="D126" s="4"/>
      <c r="E126" s="3"/>
      <c r="F126" s="4"/>
      <c r="G126" s="4"/>
      <c r="H126" s="4"/>
      <c r="I126" s="4"/>
      <c r="J126" s="4"/>
      <c r="K126" s="4"/>
      <c r="L126" s="4"/>
      <c r="M126" s="4"/>
      <c r="N126" s="4"/>
      <c r="O126" s="4"/>
      <c r="P126" s="4"/>
      <c r="Q126" s="4"/>
      <c r="R126" s="4"/>
      <c r="S126" s="4"/>
      <c r="T126" s="4"/>
      <c r="U126" s="4"/>
      <c r="V126" s="4"/>
      <c r="W126" s="4"/>
      <c r="X126" s="4"/>
      <c r="Y126" s="4"/>
      <c r="Z126" s="4"/>
      <c r="AA126" s="4"/>
      <c r="AB126" s="3"/>
      <c r="AC126" s="3"/>
      <c r="AD126" s="3"/>
      <c r="AZ126" s="3"/>
    </row>
    <row r="127" ht="15.75" customHeight="1">
      <c r="A127" s="4"/>
      <c r="B127" s="4"/>
      <c r="C127" s="4"/>
      <c r="D127" s="4"/>
      <c r="E127" s="3"/>
      <c r="F127" s="4"/>
      <c r="G127" s="4"/>
      <c r="H127" s="4"/>
      <c r="I127" s="4"/>
      <c r="J127" s="4"/>
      <c r="K127" s="4"/>
      <c r="L127" s="4"/>
      <c r="M127" s="4"/>
      <c r="N127" s="4"/>
      <c r="O127" s="4"/>
      <c r="P127" s="4"/>
      <c r="Q127" s="4"/>
      <c r="R127" s="4"/>
      <c r="S127" s="4"/>
      <c r="T127" s="4"/>
      <c r="U127" s="4"/>
      <c r="V127" s="4"/>
      <c r="W127" s="4"/>
      <c r="X127" s="4"/>
      <c r="Y127" s="4"/>
      <c r="Z127" s="4"/>
      <c r="AA127" s="4"/>
      <c r="AB127" s="3"/>
      <c r="AC127" s="3"/>
      <c r="AD127" s="3"/>
      <c r="AZ127" s="3"/>
    </row>
    <row r="128" ht="15.75" customHeight="1">
      <c r="A128" s="4"/>
      <c r="B128" s="4"/>
      <c r="C128" s="4"/>
      <c r="D128" s="4"/>
      <c r="E128" s="3"/>
      <c r="F128" s="4"/>
      <c r="G128" s="4"/>
      <c r="H128" s="4"/>
      <c r="I128" s="4"/>
      <c r="J128" s="4"/>
      <c r="K128" s="4"/>
      <c r="L128" s="4"/>
      <c r="M128" s="4"/>
      <c r="N128" s="4"/>
      <c r="O128" s="4"/>
      <c r="P128" s="4"/>
      <c r="Q128" s="4"/>
      <c r="R128" s="4"/>
      <c r="S128" s="4"/>
      <c r="T128" s="4"/>
      <c r="U128" s="4"/>
      <c r="V128" s="4"/>
      <c r="W128" s="4"/>
      <c r="X128" s="4"/>
      <c r="Y128" s="4"/>
      <c r="Z128" s="4"/>
      <c r="AA128" s="4"/>
      <c r="AB128" s="3"/>
      <c r="AC128" s="3"/>
      <c r="AD128" s="3"/>
      <c r="AZ128" s="3"/>
    </row>
    <row r="129" ht="15.75" customHeight="1">
      <c r="A129" s="4"/>
      <c r="B129" s="4"/>
      <c r="C129" s="4"/>
      <c r="D129" s="4"/>
      <c r="E129" s="3"/>
      <c r="F129" s="4"/>
      <c r="G129" s="4"/>
      <c r="H129" s="4"/>
      <c r="I129" s="4"/>
      <c r="J129" s="4"/>
      <c r="K129" s="4"/>
      <c r="L129" s="4"/>
      <c r="M129" s="4"/>
      <c r="N129" s="4"/>
      <c r="O129" s="4"/>
      <c r="P129" s="4"/>
      <c r="Q129" s="4"/>
      <c r="R129" s="4"/>
      <c r="S129" s="4"/>
      <c r="T129" s="4"/>
      <c r="U129" s="4"/>
      <c r="V129" s="4"/>
      <c r="W129" s="4"/>
      <c r="X129" s="4"/>
      <c r="Y129" s="4"/>
      <c r="Z129" s="4"/>
      <c r="AA129" s="4"/>
      <c r="AB129" s="3"/>
      <c r="AC129" s="3"/>
      <c r="AD129" s="3"/>
      <c r="AZ129" s="3"/>
    </row>
    <row r="130" ht="15.75" customHeight="1">
      <c r="A130" s="4"/>
      <c r="B130" s="4"/>
      <c r="C130" s="4"/>
      <c r="D130" s="4"/>
      <c r="E130" s="3"/>
      <c r="F130" s="4"/>
      <c r="G130" s="4"/>
      <c r="H130" s="4"/>
      <c r="I130" s="4"/>
      <c r="J130" s="4"/>
      <c r="K130" s="4"/>
      <c r="L130" s="4"/>
      <c r="M130" s="4"/>
      <c r="N130" s="4"/>
      <c r="O130" s="4"/>
      <c r="P130" s="4"/>
      <c r="Q130" s="4"/>
      <c r="R130" s="4"/>
      <c r="S130" s="4"/>
      <c r="T130" s="4"/>
      <c r="U130" s="4"/>
      <c r="V130" s="4"/>
      <c r="W130" s="4"/>
      <c r="X130" s="4"/>
      <c r="Y130" s="4"/>
      <c r="Z130" s="4"/>
      <c r="AA130" s="4"/>
      <c r="AB130" s="3"/>
      <c r="AC130" s="3"/>
      <c r="AD130" s="3"/>
      <c r="AZ130" s="3"/>
    </row>
    <row r="131" ht="15.75" customHeight="1">
      <c r="A131" s="4"/>
      <c r="B131" s="4"/>
      <c r="C131" s="4"/>
      <c r="D131" s="4"/>
      <c r="E131" s="3"/>
      <c r="F131" s="4"/>
      <c r="G131" s="4"/>
      <c r="H131" s="4"/>
      <c r="I131" s="4"/>
      <c r="J131" s="4"/>
      <c r="K131" s="4"/>
      <c r="L131" s="4"/>
      <c r="M131" s="4"/>
      <c r="N131" s="4"/>
      <c r="O131" s="4"/>
      <c r="P131" s="4"/>
      <c r="Q131" s="4"/>
      <c r="R131" s="4"/>
      <c r="S131" s="4"/>
      <c r="T131" s="4"/>
      <c r="U131" s="4"/>
      <c r="V131" s="4"/>
      <c r="W131" s="4"/>
      <c r="X131" s="4"/>
      <c r="Y131" s="4"/>
      <c r="Z131" s="4"/>
      <c r="AA131" s="4"/>
      <c r="AB131" s="3"/>
      <c r="AC131" s="3"/>
      <c r="AD131" s="3"/>
      <c r="AZ131" s="3"/>
    </row>
    <row r="132" ht="15.75" customHeight="1">
      <c r="A132" s="4"/>
      <c r="B132" s="4"/>
      <c r="C132" s="4"/>
      <c r="D132" s="4"/>
      <c r="E132" s="3"/>
      <c r="F132" s="4"/>
      <c r="G132" s="4"/>
      <c r="H132" s="4"/>
      <c r="I132" s="4"/>
      <c r="J132" s="4"/>
      <c r="K132" s="4"/>
      <c r="L132" s="4"/>
      <c r="M132" s="4"/>
      <c r="N132" s="4"/>
      <c r="O132" s="4"/>
      <c r="P132" s="4"/>
      <c r="Q132" s="4"/>
      <c r="R132" s="4"/>
      <c r="S132" s="4"/>
      <c r="T132" s="4"/>
      <c r="U132" s="4"/>
      <c r="V132" s="4"/>
      <c r="W132" s="4"/>
      <c r="X132" s="4"/>
      <c r="Y132" s="4"/>
      <c r="Z132" s="4"/>
      <c r="AA132" s="4"/>
      <c r="AB132" s="3"/>
      <c r="AC132" s="3"/>
      <c r="AD132" s="3"/>
      <c r="AZ132" s="3"/>
    </row>
    <row r="133" ht="15.75" customHeight="1">
      <c r="A133" s="4"/>
      <c r="B133" s="4"/>
      <c r="C133" s="4"/>
      <c r="D133" s="4"/>
      <c r="E133" s="3"/>
      <c r="F133" s="4"/>
      <c r="G133" s="4"/>
      <c r="H133" s="4"/>
      <c r="I133" s="4"/>
      <c r="J133" s="4"/>
      <c r="K133" s="4"/>
      <c r="L133" s="4"/>
      <c r="M133" s="4"/>
      <c r="N133" s="4"/>
      <c r="O133" s="4"/>
      <c r="P133" s="4"/>
      <c r="Q133" s="4"/>
      <c r="R133" s="4"/>
      <c r="S133" s="4"/>
      <c r="T133" s="4"/>
      <c r="U133" s="4"/>
      <c r="V133" s="4"/>
      <c r="W133" s="4"/>
      <c r="X133" s="4"/>
      <c r="Y133" s="4"/>
      <c r="Z133" s="4"/>
      <c r="AA133" s="4"/>
      <c r="AB133" s="3"/>
      <c r="AC133" s="3"/>
      <c r="AD133" s="3"/>
      <c r="AZ133" s="3"/>
    </row>
    <row r="134" ht="15.75" customHeight="1">
      <c r="A134" s="4"/>
      <c r="B134" s="4"/>
      <c r="C134" s="4"/>
      <c r="D134" s="4"/>
      <c r="E134" s="3"/>
      <c r="F134" s="4"/>
      <c r="G134" s="4"/>
      <c r="H134" s="4"/>
      <c r="I134" s="4"/>
      <c r="J134" s="4"/>
      <c r="K134" s="4"/>
      <c r="L134" s="4"/>
      <c r="M134" s="4"/>
      <c r="N134" s="4"/>
      <c r="O134" s="4"/>
      <c r="P134" s="4"/>
      <c r="Q134" s="4"/>
      <c r="R134" s="4"/>
      <c r="S134" s="4"/>
      <c r="T134" s="4"/>
      <c r="U134" s="4"/>
      <c r="V134" s="4"/>
      <c r="W134" s="4"/>
      <c r="X134" s="4"/>
      <c r="Y134" s="4"/>
      <c r="Z134" s="4"/>
      <c r="AA134" s="4"/>
      <c r="AB134" s="3"/>
      <c r="AC134" s="3"/>
      <c r="AD134" s="3"/>
      <c r="AZ134" s="3"/>
    </row>
    <row r="135" ht="15.75" customHeight="1">
      <c r="A135" s="4"/>
      <c r="B135" s="4"/>
      <c r="C135" s="4"/>
      <c r="D135" s="4"/>
      <c r="E135" s="3"/>
      <c r="F135" s="4"/>
      <c r="G135" s="4"/>
      <c r="H135" s="4"/>
      <c r="I135" s="4"/>
      <c r="J135" s="4"/>
      <c r="K135" s="4"/>
      <c r="L135" s="4"/>
      <c r="M135" s="4"/>
      <c r="N135" s="4"/>
      <c r="O135" s="4"/>
      <c r="P135" s="4"/>
      <c r="Q135" s="4"/>
      <c r="R135" s="4"/>
      <c r="S135" s="4"/>
      <c r="T135" s="4"/>
      <c r="U135" s="4"/>
      <c r="V135" s="4"/>
      <c r="W135" s="4"/>
      <c r="X135" s="4"/>
      <c r="Y135" s="4"/>
      <c r="Z135" s="4"/>
      <c r="AA135" s="4"/>
      <c r="AB135" s="3"/>
      <c r="AC135" s="3"/>
      <c r="AD135" s="3"/>
      <c r="AZ135" s="3"/>
    </row>
    <row r="136" ht="15.75" customHeight="1">
      <c r="A136" s="4"/>
      <c r="B136" s="4"/>
      <c r="C136" s="4"/>
      <c r="D136" s="4"/>
      <c r="E136" s="3"/>
      <c r="F136" s="4"/>
      <c r="G136" s="4"/>
      <c r="H136" s="4"/>
      <c r="I136" s="4"/>
      <c r="J136" s="4"/>
      <c r="K136" s="4"/>
      <c r="L136" s="4"/>
      <c r="M136" s="4"/>
      <c r="N136" s="4"/>
      <c r="O136" s="4"/>
      <c r="P136" s="4"/>
      <c r="Q136" s="4"/>
      <c r="R136" s="4"/>
      <c r="S136" s="4"/>
      <c r="T136" s="4"/>
      <c r="U136" s="4"/>
      <c r="V136" s="4"/>
      <c r="W136" s="4"/>
      <c r="X136" s="4"/>
      <c r="Y136" s="4"/>
      <c r="Z136" s="4"/>
      <c r="AA136" s="4"/>
      <c r="AB136" s="3"/>
      <c r="AC136" s="3"/>
      <c r="AD136" s="3"/>
      <c r="AZ136" s="3"/>
    </row>
    <row r="137" ht="15.75" customHeight="1">
      <c r="A137" s="4"/>
      <c r="B137" s="4"/>
      <c r="C137" s="4"/>
      <c r="D137" s="4"/>
      <c r="E137" s="3"/>
      <c r="F137" s="4"/>
      <c r="G137" s="4"/>
      <c r="H137" s="4"/>
      <c r="I137" s="4"/>
      <c r="J137" s="4"/>
      <c r="K137" s="4"/>
      <c r="L137" s="4"/>
      <c r="M137" s="4"/>
      <c r="N137" s="4"/>
      <c r="O137" s="4"/>
      <c r="P137" s="4"/>
      <c r="Q137" s="4"/>
      <c r="R137" s="4"/>
      <c r="S137" s="4"/>
      <c r="T137" s="4"/>
      <c r="U137" s="4"/>
      <c r="V137" s="4"/>
      <c r="W137" s="4"/>
      <c r="X137" s="4"/>
      <c r="Y137" s="4"/>
      <c r="Z137" s="4"/>
      <c r="AA137" s="4"/>
      <c r="AB137" s="3"/>
      <c r="AC137" s="3"/>
      <c r="AD137" s="3"/>
      <c r="AZ137" s="3"/>
    </row>
    <row r="138" ht="15.75" customHeight="1">
      <c r="A138" s="4"/>
      <c r="B138" s="4"/>
      <c r="C138" s="4"/>
      <c r="D138" s="4"/>
      <c r="E138" s="3"/>
      <c r="F138" s="4"/>
      <c r="G138" s="4"/>
      <c r="H138" s="4"/>
      <c r="I138" s="4"/>
      <c r="J138" s="4"/>
      <c r="K138" s="4"/>
      <c r="L138" s="4"/>
      <c r="M138" s="4"/>
      <c r="N138" s="4"/>
      <c r="O138" s="4"/>
      <c r="P138" s="4"/>
      <c r="Q138" s="4"/>
      <c r="R138" s="4"/>
      <c r="S138" s="4"/>
      <c r="T138" s="4"/>
      <c r="U138" s="4"/>
      <c r="V138" s="4"/>
      <c r="W138" s="4"/>
      <c r="X138" s="4"/>
      <c r="Y138" s="4"/>
      <c r="Z138" s="4"/>
      <c r="AA138" s="4"/>
      <c r="AB138" s="3"/>
      <c r="AC138" s="3"/>
      <c r="AD138" s="3"/>
      <c r="AZ138" s="3"/>
    </row>
    <row r="139" ht="15.75" customHeight="1">
      <c r="A139" s="4"/>
      <c r="B139" s="4"/>
      <c r="C139" s="4"/>
      <c r="D139" s="4"/>
      <c r="E139" s="3"/>
      <c r="F139" s="4"/>
      <c r="G139" s="4"/>
      <c r="H139" s="4"/>
      <c r="I139" s="4"/>
      <c r="J139" s="4"/>
      <c r="K139" s="4"/>
      <c r="L139" s="4"/>
      <c r="M139" s="4"/>
      <c r="N139" s="4"/>
      <c r="O139" s="4"/>
      <c r="P139" s="4"/>
      <c r="Q139" s="4"/>
      <c r="R139" s="4"/>
      <c r="S139" s="4"/>
      <c r="T139" s="4"/>
      <c r="U139" s="4"/>
      <c r="V139" s="4"/>
      <c r="W139" s="4"/>
      <c r="X139" s="4"/>
      <c r="Y139" s="4"/>
      <c r="Z139" s="4"/>
      <c r="AA139" s="4"/>
      <c r="AB139" s="3"/>
      <c r="AC139" s="3"/>
      <c r="AD139" s="3"/>
      <c r="AZ139" s="3"/>
    </row>
    <row r="140" ht="15.75" customHeight="1">
      <c r="A140" s="4"/>
      <c r="B140" s="4"/>
      <c r="C140" s="4"/>
      <c r="D140" s="4"/>
      <c r="E140" s="3"/>
      <c r="F140" s="4"/>
      <c r="G140" s="4"/>
      <c r="H140" s="4"/>
      <c r="I140" s="4"/>
      <c r="J140" s="4"/>
      <c r="K140" s="4"/>
      <c r="L140" s="4"/>
      <c r="M140" s="4"/>
      <c r="N140" s="4"/>
      <c r="O140" s="4"/>
      <c r="P140" s="4"/>
      <c r="Q140" s="4"/>
      <c r="R140" s="4"/>
      <c r="S140" s="4"/>
      <c r="T140" s="4"/>
      <c r="U140" s="4"/>
      <c r="V140" s="4"/>
      <c r="W140" s="4"/>
      <c r="X140" s="4"/>
      <c r="Y140" s="4"/>
      <c r="Z140" s="4"/>
      <c r="AA140" s="4"/>
      <c r="AB140" s="3"/>
      <c r="AC140" s="3"/>
      <c r="AD140" s="3"/>
      <c r="AZ140" s="3"/>
    </row>
    <row r="141" ht="15.75" customHeight="1">
      <c r="A141" s="4"/>
      <c r="B141" s="4"/>
      <c r="C141" s="4"/>
      <c r="D141" s="4"/>
      <c r="E141" s="3"/>
      <c r="F141" s="4"/>
      <c r="G141" s="4"/>
      <c r="H141" s="4"/>
      <c r="I141" s="4"/>
      <c r="J141" s="4"/>
      <c r="K141" s="4"/>
      <c r="L141" s="4"/>
      <c r="M141" s="4"/>
      <c r="N141" s="4"/>
      <c r="O141" s="4"/>
      <c r="P141" s="4"/>
      <c r="Q141" s="4"/>
      <c r="R141" s="4"/>
      <c r="S141" s="4"/>
      <c r="T141" s="4"/>
      <c r="U141" s="4"/>
      <c r="V141" s="4"/>
      <c r="W141" s="4"/>
      <c r="X141" s="4"/>
      <c r="Y141" s="4"/>
      <c r="Z141" s="4"/>
      <c r="AA141" s="4"/>
      <c r="AB141" s="3"/>
      <c r="AC141" s="3"/>
      <c r="AD141" s="3"/>
      <c r="AZ141" s="3"/>
    </row>
    <row r="142" ht="15.75" customHeight="1">
      <c r="A142" s="4"/>
      <c r="B142" s="4"/>
      <c r="C142" s="4"/>
      <c r="D142" s="4"/>
      <c r="E142" s="3"/>
      <c r="F142" s="4"/>
      <c r="G142" s="4"/>
      <c r="H142" s="4"/>
      <c r="I142" s="4"/>
      <c r="J142" s="4"/>
      <c r="K142" s="4"/>
      <c r="L142" s="4"/>
      <c r="M142" s="4"/>
      <c r="N142" s="4"/>
      <c r="O142" s="4"/>
      <c r="P142" s="4"/>
      <c r="Q142" s="4"/>
      <c r="R142" s="4"/>
      <c r="S142" s="4"/>
      <c r="T142" s="4"/>
      <c r="U142" s="4"/>
      <c r="V142" s="4"/>
      <c r="W142" s="4"/>
      <c r="X142" s="4"/>
      <c r="Y142" s="4"/>
      <c r="Z142" s="4"/>
      <c r="AA142" s="4"/>
      <c r="AB142" s="3"/>
      <c r="AC142" s="3"/>
      <c r="AD142" s="3"/>
      <c r="AZ142" s="3"/>
    </row>
    <row r="143" ht="15.75" customHeight="1">
      <c r="A143" s="4"/>
      <c r="B143" s="4"/>
      <c r="C143" s="4"/>
      <c r="D143" s="4"/>
      <c r="E143" s="3"/>
      <c r="F143" s="4"/>
      <c r="G143" s="4"/>
      <c r="H143" s="4"/>
      <c r="I143" s="4"/>
      <c r="J143" s="4"/>
      <c r="K143" s="4"/>
      <c r="L143" s="4"/>
      <c r="M143" s="4"/>
      <c r="N143" s="4"/>
      <c r="O143" s="4"/>
      <c r="P143" s="4"/>
      <c r="Q143" s="4"/>
      <c r="R143" s="4"/>
      <c r="S143" s="4"/>
      <c r="T143" s="4"/>
      <c r="U143" s="4"/>
      <c r="V143" s="4"/>
      <c r="W143" s="4"/>
      <c r="X143" s="4"/>
      <c r="Y143" s="4"/>
      <c r="Z143" s="4"/>
      <c r="AA143" s="4"/>
      <c r="AB143" s="3"/>
      <c r="AC143" s="3"/>
      <c r="AD143" s="3"/>
      <c r="AZ143" s="3"/>
    </row>
    <row r="144" ht="15.75" customHeight="1">
      <c r="A144" s="4"/>
      <c r="B144" s="4"/>
      <c r="C144" s="4"/>
      <c r="D144" s="4"/>
      <c r="E144" s="3"/>
      <c r="F144" s="4"/>
      <c r="G144" s="4"/>
      <c r="H144" s="4"/>
      <c r="I144" s="4"/>
      <c r="J144" s="4"/>
      <c r="K144" s="4"/>
      <c r="L144" s="4"/>
      <c r="M144" s="4"/>
      <c r="N144" s="4"/>
      <c r="O144" s="4"/>
      <c r="P144" s="4"/>
      <c r="Q144" s="4"/>
      <c r="R144" s="4"/>
      <c r="S144" s="4"/>
      <c r="T144" s="4"/>
      <c r="U144" s="4"/>
      <c r="V144" s="4"/>
      <c r="W144" s="4"/>
      <c r="X144" s="4"/>
      <c r="Y144" s="4"/>
      <c r="Z144" s="4"/>
      <c r="AA144" s="4"/>
      <c r="AB144" s="3"/>
      <c r="AC144" s="3"/>
      <c r="AD144" s="3"/>
      <c r="AZ144" s="3"/>
    </row>
    <row r="145" ht="15.75" customHeight="1">
      <c r="A145" s="4"/>
      <c r="B145" s="4"/>
      <c r="C145" s="4"/>
      <c r="D145" s="4"/>
      <c r="E145" s="3"/>
      <c r="F145" s="4"/>
      <c r="G145" s="4"/>
      <c r="H145" s="4"/>
      <c r="I145" s="4"/>
      <c r="J145" s="4"/>
      <c r="K145" s="4"/>
      <c r="L145" s="4"/>
      <c r="M145" s="4"/>
      <c r="N145" s="4"/>
      <c r="O145" s="4"/>
      <c r="P145" s="4"/>
      <c r="Q145" s="4"/>
      <c r="R145" s="4"/>
      <c r="S145" s="4"/>
      <c r="T145" s="4"/>
      <c r="U145" s="4"/>
      <c r="V145" s="4"/>
      <c r="W145" s="4"/>
      <c r="X145" s="4"/>
      <c r="Y145" s="4"/>
      <c r="Z145" s="4"/>
      <c r="AA145" s="4"/>
      <c r="AB145" s="3"/>
      <c r="AC145" s="3"/>
      <c r="AD145" s="3"/>
      <c r="AZ145" s="3"/>
    </row>
    <row r="146" ht="15.75" customHeight="1">
      <c r="A146" s="4"/>
      <c r="B146" s="4"/>
      <c r="C146" s="4"/>
      <c r="D146" s="4"/>
      <c r="E146" s="3"/>
      <c r="F146" s="4"/>
      <c r="G146" s="4"/>
      <c r="H146" s="4"/>
      <c r="I146" s="4"/>
      <c r="J146" s="4"/>
      <c r="K146" s="4"/>
      <c r="L146" s="4"/>
      <c r="M146" s="4"/>
      <c r="N146" s="4"/>
      <c r="O146" s="4"/>
      <c r="P146" s="4"/>
      <c r="Q146" s="4"/>
      <c r="R146" s="4"/>
      <c r="S146" s="4"/>
      <c r="T146" s="4"/>
      <c r="U146" s="4"/>
      <c r="V146" s="4"/>
      <c r="W146" s="4"/>
      <c r="X146" s="4"/>
      <c r="Y146" s="4"/>
      <c r="Z146" s="4"/>
      <c r="AA146" s="4"/>
      <c r="AB146" s="3"/>
      <c r="AC146" s="3"/>
      <c r="AD146" s="3"/>
      <c r="AZ146" s="3"/>
    </row>
    <row r="147" ht="15.75" customHeight="1">
      <c r="A147" s="4"/>
      <c r="B147" s="4"/>
      <c r="C147" s="4"/>
      <c r="D147" s="4"/>
      <c r="E147" s="3"/>
      <c r="F147" s="4"/>
      <c r="G147" s="4"/>
      <c r="H147" s="4"/>
      <c r="I147" s="4"/>
      <c r="J147" s="4"/>
      <c r="K147" s="4"/>
      <c r="L147" s="4"/>
      <c r="M147" s="4"/>
      <c r="N147" s="4"/>
      <c r="O147" s="4"/>
      <c r="P147" s="4"/>
      <c r="Q147" s="4"/>
      <c r="R147" s="4"/>
      <c r="S147" s="4"/>
      <c r="T147" s="4"/>
      <c r="U147" s="4"/>
      <c r="V147" s="4"/>
      <c r="W147" s="4"/>
      <c r="X147" s="4"/>
      <c r="Y147" s="4"/>
      <c r="Z147" s="4"/>
      <c r="AA147" s="4"/>
      <c r="AB147" s="3"/>
      <c r="AC147" s="3"/>
      <c r="AD147" s="3"/>
      <c r="AZ147" s="3"/>
    </row>
    <row r="148" ht="15.75" customHeight="1">
      <c r="A148" s="4"/>
      <c r="B148" s="4"/>
      <c r="C148" s="4"/>
      <c r="D148" s="4"/>
      <c r="E148" s="3"/>
      <c r="F148" s="4"/>
      <c r="G148" s="4"/>
      <c r="H148" s="4"/>
      <c r="I148" s="4"/>
      <c r="J148" s="4"/>
      <c r="K148" s="4"/>
      <c r="L148" s="4"/>
      <c r="M148" s="4"/>
      <c r="N148" s="4"/>
      <c r="O148" s="4"/>
      <c r="P148" s="4"/>
      <c r="Q148" s="4"/>
      <c r="R148" s="4"/>
      <c r="S148" s="4"/>
      <c r="T148" s="4"/>
      <c r="U148" s="4"/>
      <c r="V148" s="4"/>
      <c r="W148" s="4"/>
      <c r="X148" s="4"/>
      <c r="Y148" s="4"/>
      <c r="Z148" s="4"/>
      <c r="AA148" s="4"/>
      <c r="AB148" s="3"/>
      <c r="AC148" s="3"/>
      <c r="AD148" s="3"/>
      <c r="AZ148" s="3"/>
    </row>
    <row r="149" ht="15.75" customHeight="1">
      <c r="A149" s="4"/>
      <c r="B149" s="4"/>
      <c r="C149" s="4"/>
      <c r="D149" s="4"/>
      <c r="E149" s="3"/>
      <c r="F149" s="4"/>
      <c r="G149" s="4"/>
      <c r="H149" s="4"/>
      <c r="I149" s="4"/>
      <c r="J149" s="4"/>
      <c r="K149" s="4"/>
      <c r="L149" s="4"/>
      <c r="M149" s="4"/>
      <c r="N149" s="4"/>
      <c r="O149" s="4"/>
      <c r="P149" s="4"/>
      <c r="Q149" s="4"/>
      <c r="R149" s="4"/>
      <c r="S149" s="4"/>
      <c r="T149" s="4"/>
      <c r="U149" s="4"/>
      <c r="V149" s="4"/>
      <c r="W149" s="4"/>
      <c r="X149" s="4"/>
      <c r="Y149" s="4"/>
      <c r="Z149" s="4"/>
      <c r="AA149" s="4"/>
      <c r="AB149" s="3"/>
      <c r="AC149" s="3"/>
      <c r="AD149" s="3"/>
      <c r="AZ149" s="3"/>
    </row>
    <row r="150" ht="15.75" customHeight="1">
      <c r="A150" s="4"/>
      <c r="B150" s="4"/>
      <c r="C150" s="4"/>
      <c r="D150" s="4"/>
      <c r="E150" s="3"/>
      <c r="F150" s="4"/>
      <c r="G150" s="4"/>
      <c r="H150" s="4"/>
      <c r="I150" s="4"/>
      <c r="J150" s="4"/>
      <c r="K150" s="4"/>
      <c r="L150" s="4"/>
      <c r="M150" s="4"/>
      <c r="N150" s="4"/>
      <c r="O150" s="4"/>
      <c r="P150" s="4"/>
      <c r="Q150" s="4"/>
      <c r="R150" s="4"/>
      <c r="S150" s="4"/>
      <c r="T150" s="4"/>
      <c r="U150" s="4"/>
      <c r="V150" s="4"/>
      <c r="W150" s="4"/>
      <c r="X150" s="4"/>
      <c r="Y150" s="4"/>
      <c r="Z150" s="4"/>
      <c r="AA150" s="4"/>
      <c r="AB150" s="3"/>
      <c r="AC150" s="3"/>
      <c r="AD150" s="3"/>
      <c r="AZ150" s="3"/>
    </row>
    <row r="151" ht="15.75" customHeight="1">
      <c r="A151" s="4"/>
      <c r="B151" s="4"/>
      <c r="C151" s="4"/>
      <c r="D151" s="4"/>
      <c r="E151" s="3"/>
      <c r="F151" s="4"/>
      <c r="G151" s="4"/>
      <c r="H151" s="4"/>
      <c r="I151" s="4"/>
      <c r="J151" s="4"/>
      <c r="K151" s="4"/>
      <c r="L151" s="4"/>
      <c r="M151" s="4"/>
      <c r="N151" s="4"/>
      <c r="O151" s="4"/>
      <c r="P151" s="4"/>
      <c r="Q151" s="4"/>
      <c r="R151" s="4"/>
      <c r="S151" s="4"/>
      <c r="T151" s="4"/>
      <c r="U151" s="4"/>
      <c r="V151" s="4"/>
      <c r="W151" s="4"/>
      <c r="X151" s="4"/>
      <c r="Y151" s="4"/>
      <c r="Z151" s="4"/>
      <c r="AA151" s="4"/>
      <c r="AB151" s="3"/>
      <c r="AC151" s="3"/>
      <c r="AD151" s="3"/>
      <c r="AZ151" s="3"/>
    </row>
    <row r="152" ht="15.75" customHeight="1">
      <c r="A152" s="4"/>
      <c r="B152" s="4"/>
      <c r="C152" s="4"/>
      <c r="D152" s="4"/>
      <c r="E152" s="3"/>
      <c r="F152" s="4"/>
      <c r="G152" s="4"/>
      <c r="H152" s="4"/>
      <c r="I152" s="4"/>
      <c r="J152" s="4"/>
      <c r="K152" s="4"/>
      <c r="L152" s="4"/>
      <c r="M152" s="4"/>
      <c r="N152" s="4"/>
      <c r="O152" s="4"/>
      <c r="P152" s="4"/>
      <c r="Q152" s="4"/>
      <c r="R152" s="4"/>
      <c r="S152" s="4"/>
      <c r="T152" s="4"/>
      <c r="U152" s="4"/>
      <c r="V152" s="4"/>
      <c r="W152" s="4"/>
      <c r="X152" s="4"/>
      <c r="Y152" s="4"/>
      <c r="Z152" s="4"/>
      <c r="AA152" s="4"/>
      <c r="AB152" s="3"/>
      <c r="AC152" s="3"/>
      <c r="AD152" s="3"/>
      <c r="AZ152" s="3"/>
    </row>
    <row r="153" ht="15.75" customHeight="1">
      <c r="A153" s="4"/>
      <c r="B153" s="4"/>
      <c r="C153" s="4"/>
      <c r="D153" s="4"/>
      <c r="E153" s="3"/>
      <c r="F153" s="4"/>
      <c r="G153" s="4"/>
      <c r="H153" s="4"/>
      <c r="I153" s="4"/>
      <c r="J153" s="4"/>
      <c r="K153" s="4"/>
      <c r="L153" s="4"/>
      <c r="M153" s="4"/>
      <c r="N153" s="4"/>
      <c r="O153" s="4"/>
      <c r="P153" s="4"/>
      <c r="Q153" s="4"/>
      <c r="R153" s="4"/>
      <c r="S153" s="4"/>
      <c r="T153" s="4"/>
      <c r="U153" s="4"/>
      <c r="V153" s="4"/>
      <c r="W153" s="4"/>
      <c r="X153" s="4"/>
      <c r="Y153" s="4"/>
      <c r="Z153" s="4"/>
      <c r="AA153" s="4"/>
      <c r="AB153" s="3"/>
      <c r="AC153" s="3"/>
      <c r="AD153" s="3"/>
      <c r="AZ153" s="3"/>
    </row>
    <row r="154" ht="15.75" customHeight="1">
      <c r="A154" s="4"/>
      <c r="B154" s="4"/>
      <c r="C154" s="4"/>
      <c r="D154" s="4"/>
      <c r="E154" s="3"/>
      <c r="F154" s="4"/>
      <c r="G154" s="4"/>
      <c r="H154" s="4"/>
      <c r="I154" s="4"/>
      <c r="J154" s="4"/>
      <c r="K154" s="4"/>
      <c r="L154" s="4"/>
      <c r="M154" s="4"/>
      <c r="N154" s="4"/>
      <c r="O154" s="4"/>
      <c r="P154" s="4"/>
      <c r="Q154" s="4"/>
      <c r="R154" s="4"/>
      <c r="S154" s="4"/>
      <c r="T154" s="4"/>
      <c r="U154" s="4"/>
      <c r="V154" s="4"/>
      <c r="W154" s="4"/>
      <c r="X154" s="4"/>
      <c r="Y154" s="4"/>
      <c r="Z154" s="4"/>
      <c r="AA154" s="4"/>
      <c r="AB154" s="3"/>
      <c r="AC154" s="3"/>
      <c r="AD154" s="3"/>
      <c r="AZ154" s="3"/>
    </row>
    <row r="155" ht="15.75" customHeight="1">
      <c r="A155" s="4"/>
      <c r="B155" s="4"/>
      <c r="C155" s="4"/>
      <c r="D155" s="4"/>
      <c r="E155" s="3"/>
      <c r="F155" s="4"/>
      <c r="G155" s="4"/>
      <c r="H155" s="4"/>
      <c r="I155" s="4"/>
      <c r="J155" s="4"/>
      <c r="K155" s="4"/>
      <c r="L155" s="4"/>
      <c r="M155" s="4"/>
      <c r="N155" s="4"/>
      <c r="O155" s="4"/>
      <c r="P155" s="4"/>
      <c r="Q155" s="4"/>
      <c r="R155" s="4"/>
      <c r="S155" s="4"/>
      <c r="T155" s="4"/>
      <c r="U155" s="4"/>
      <c r="V155" s="4"/>
      <c r="W155" s="4"/>
      <c r="X155" s="4"/>
      <c r="Y155" s="4"/>
      <c r="Z155" s="4"/>
      <c r="AA155" s="4"/>
      <c r="AB155" s="3"/>
      <c r="AC155" s="3"/>
      <c r="AD155" s="3"/>
      <c r="AZ155" s="3"/>
    </row>
    <row r="156" ht="15.75" customHeight="1">
      <c r="A156" s="4"/>
      <c r="B156" s="4"/>
      <c r="C156" s="4"/>
      <c r="D156" s="4"/>
      <c r="E156" s="3"/>
      <c r="F156" s="4"/>
      <c r="G156" s="4"/>
      <c r="H156" s="4"/>
      <c r="I156" s="4"/>
      <c r="J156" s="4"/>
      <c r="K156" s="4"/>
      <c r="L156" s="4"/>
      <c r="M156" s="4"/>
      <c r="N156" s="4"/>
      <c r="O156" s="4"/>
      <c r="P156" s="4"/>
      <c r="Q156" s="4"/>
      <c r="R156" s="4"/>
      <c r="S156" s="4"/>
      <c r="T156" s="4"/>
      <c r="U156" s="4"/>
      <c r="V156" s="4"/>
      <c r="W156" s="4"/>
      <c r="X156" s="4"/>
      <c r="Y156" s="4"/>
      <c r="Z156" s="4"/>
      <c r="AA156" s="4"/>
      <c r="AB156" s="3"/>
      <c r="AC156" s="3"/>
      <c r="AD156" s="3"/>
      <c r="AZ156" s="3"/>
    </row>
    <row r="157" ht="15.75" customHeight="1">
      <c r="A157" s="4"/>
      <c r="B157" s="4"/>
      <c r="C157" s="4"/>
      <c r="D157" s="4"/>
      <c r="E157" s="3"/>
      <c r="F157" s="4"/>
      <c r="G157" s="4"/>
      <c r="H157" s="4"/>
      <c r="I157" s="4"/>
      <c r="J157" s="4"/>
      <c r="K157" s="4"/>
      <c r="L157" s="4"/>
      <c r="M157" s="4"/>
      <c r="N157" s="4"/>
      <c r="O157" s="4"/>
      <c r="P157" s="4"/>
      <c r="Q157" s="4"/>
      <c r="R157" s="4"/>
      <c r="S157" s="4"/>
      <c r="T157" s="4"/>
      <c r="U157" s="4"/>
      <c r="V157" s="4"/>
      <c r="W157" s="4"/>
      <c r="X157" s="4"/>
      <c r="Y157" s="4"/>
      <c r="Z157" s="4"/>
      <c r="AA157" s="4"/>
      <c r="AB157" s="3"/>
      <c r="AC157" s="3"/>
      <c r="AD157" s="3"/>
      <c r="AZ157" s="3"/>
    </row>
    <row r="158" ht="15.75" customHeight="1">
      <c r="A158" s="4"/>
      <c r="B158" s="4"/>
      <c r="C158" s="4"/>
      <c r="D158" s="4"/>
      <c r="E158" s="3"/>
      <c r="F158" s="4"/>
      <c r="G158" s="4"/>
      <c r="H158" s="4"/>
      <c r="I158" s="4"/>
      <c r="J158" s="4"/>
      <c r="K158" s="4"/>
      <c r="L158" s="4"/>
      <c r="M158" s="4"/>
      <c r="N158" s="4"/>
      <c r="O158" s="4"/>
      <c r="P158" s="4"/>
      <c r="Q158" s="4"/>
      <c r="R158" s="4"/>
      <c r="S158" s="4"/>
      <c r="T158" s="4"/>
      <c r="U158" s="4"/>
      <c r="V158" s="4"/>
      <c r="W158" s="4"/>
      <c r="X158" s="4"/>
      <c r="Y158" s="4"/>
      <c r="Z158" s="4"/>
      <c r="AA158" s="4"/>
      <c r="AB158" s="3"/>
      <c r="AC158" s="3"/>
      <c r="AD158" s="3"/>
      <c r="AZ158" s="3"/>
    </row>
    <row r="159" ht="15.75" customHeight="1">
      <c r="A159" s="4"/>
      <c r="B159" s="4"/>
      <c r="C159" s="4"/>
      <c r="D159" s="4"/>
      <c r="E159" s="3"/>
      <c r="F159" s="4"/>
      <c r="G159" s="4"/>
      <c r="H159" s="4"/>
      <c r="I159" s="4"/>
      <c r="J159" s="4"/>
      <c r="K159" s="4"/>
      <c r="L159" s="4"/>
      <c r="M159" s="4"/>
      <c r="N159" s="4"/>
      <c r="O159" s="4"/>
      <c r="P159" s="4"/>
      <c r="Q159" s="4"/>
      <c r="R159" s="4"/>
      <c r="S159" s="4"/>
      <c r="T159" s="4"/>
      <c r="U159" s="4"/>
      <c r="V159" s="4"/>
      <c r="W159" s="4"/>
      <c r="X159" s="4"/>
      <c r="Y159" s="4"/>
      <c r="Z159" s="4"/>
      <c r="AA159" s="4"/>
      <c r="AB159" s="3"/>
      <c r="AC159" s="3"/>
      <c r="AD159" s="3"/>
      <c r="AZ159" s="3"/>
    </row>
    <row r="160" ht="15.75" customHeight="1">
      <c r="A160" s="4"/>
      <c r="B160" s="4"/>
      <c r="C160" s="4"/>
      <c r="D160" s="4"/>
      <c r="E160" s="3"/>
      <c r="F160" s="4"/>
      <c r="G160" s="4"/>
      <c r="H160" s="4"/>
      <c r="I160" s="4"/>
      <c r="J160" s="4"/>
      <c r="K160" s="4"/>
      <c r="L160" s="4"/>
      <c r="M160" s="4"/>
      <c r="N160" s="4"/>
      <c r="O160" s="4"/>
      <c r="P160" s="4"/>
      <c r="Q160" s="4"/>
      <c r="R160" s="4"/>
      <c r="S160" s="4"/>
      <c r="T160" s="4"/>
      <c r="U160" s="4"/>
      <c r="V160" s="4"/>
      <c r="W160" s="4"/>
      <c r="X160" s="4"/>
      <c r="Y160" s="4"/>
      <c r="Z160" s="4"/>
      <c r="AA160" s="4"/>
      <c r="AB160" s="3"/>
      <c r="AC160" s="3"/>
      <c r="AD160" s="3"/>
      <c r="AZ160" s="3"/>
    </row>
    <row r="161" ht="15.75" customHeight="1">
      <c r="A161" s="4"/>
      <c r="B161" s="4"/>
      <c r="C161" s="4"/>
      <c r="D161" s="4"/>
      <c r="E161" s="3"/>
      <c r="F161" s="4"/>
      <c r="G161" s="4"/>
      <c r="H161" s="4"/>
      <c r="I161" s="4"/>
      <c r="J161" s="4"/>
      <c r="K161" s="4"/>
      <c r="L161" s="4"/>
      <c r="M161" s="4"/>
      <c r="N161" s="4"/>
      <c r="O161" s="4"/>
      <c r="P161" s="4"/>
      <c r="Q161" s="4"/>
      <c r="R161" s="4"/>
      <c r="S161" s="4"/>
      <c r="T161" s="4"/>
      <c r="U161" s="4"/>
      <c r="V161" s="4"/>
      <c r="W161" s="4"/>
      <c r="X161" s="4"/>
      <c r="Y161" s="4"/>
      <c r="Z161" s="4"/>
      <c r="AA161" s="4"/>
      <c r="AB161" s="3"/>
      <c r="AC161" s="3"/>
      <c r="AD161" s="3"/>
      <c r="AZ161" s="3"/>
    </row>
    <row r="162" ht="15.75" customHeight="1">
      <c r="A162" s="4"/>
      <c r="B162" s="4"/>
      <c r="C162" s="4"/>
      <c r="D162" s="4"/>
      <c r="E162" s="3"/>
      <c r="F162" s="4"/>
      <c r="G162" s="4"/>
      <c r="H162" s="4"/>
      <c r="I162" s="4"/>
      <c r="J162" s="4"/>
      <c r="K162" s="4"/>
      <c r="L162" s="4"/>
      <c r="M162" s="4"/>
      <c r="N162" s="4"/>
      <c r="O162" s="4"/>
      <c r="P162" s="4"/>
      <c r="Q162" s="4"/>
      <c r="R162" s="4"/>
      <c r="S162" s="4"/>
      <c r="T162" s="4"/>
      <c r="U162" s="4"/>
      <c r="V162" s="4"/>
      <c r="W162" s="4"/>
      <c r="X162" s="4"/>
      <c r="Y162" s="4"/>
      <c r="Z162" s="4"/>
      <c r="AA162" s="4"/>
      <c r="AB162" s="3"/>
      <c r="AC162" s="3"/>
      <c r="AD162" s="3"/>
      <c r="AZ162" s="3"/>
    </row>
    <row r="163" ht="15.75" customHeight="1">
      <c r="A163" s="4"/>
      <c r="B163" s="4"/>
      <c r="C163" s="4"/>
      <c r="D163" s="4"/>
      <c r="E163" s="3"/>
      <c r="F163" s="4"/>
      <c r="G163" s="4"/>
      <c r="H163" s="4"/>
      <c r="I163" s="4"/>
      <c r="J163" s="4"/>
      <c r="K163" s="4"/>
      <c r="L163" s="4"/>
      <c r="M163" s="4"/>
      <c r="N163" s="4"/>
      <c r="O163" s="4"/>
      <c r="P163" s="4"/>
      <c r="Q163" s="4"/>
      <c r="R163" s="4"/>
      <c r="S163" s="4"/>
      <c r="T163" s="4"/>
      <c r="U163" s="4"/>
      <c r="V163" s="4"/>
      <c r="W163" s="4"/>
      <c r="X163" s="4"/>
      <c r="Y163" s="4"/>
      <c r="Z163" s="4"/>
      <c r="AA163" s="4"/>
      <c r="AB163" s="3"/>
      <c r="AC163" s="3"/>
      <c r="AD163" s="3"/>
      <c r="AZ163" s="3"/>
    </row>
    <row r="164" ht="15.75" customHeight="1">
      <c r="A164" s="4"/>
      <c r="B164" s="4"/>
      <c r="C164" s="4"/>
      <c r="D164" s="4"/>
      <c r="E164" s="3"/>
      <c r="F164" s="4"/>
      <c r="G164" s="4"/>
      <c r="H164" s="4"/>
      <c r="I164" s="4"/>
      <c r="J164" s="4"/>
      <c r="K164" s="4"/>
      <c r="L164" s="4"/>
      <c r="M164" s="4"/>
      <c r="N164" s="4"/>
      <c r="O164" s="4"/>
      <c r="P164" s="4"/>
      <c r="Q164" s="4"/>
      <c r="R164" s="4"/>
      <c r="S164" s="4"/>
      <c r="T164" s="4"/>
      <c r="U164" s="4"/>
      <c r="V164" s="4"/>
      <c r="W164" s="4"/>
      <c r="X164" s="4"/>
      <c r="Y164" s="4"/>
      <c r="Z164" s="4"/>
      <c r="AA164" s="4"/>
      <c r="AB164" s="3"/>
      <c r="AC164" s="3"/>
      <c r="AD164" s="3"/>
      <c r="AZ164" s="3"/>
    </row>
    <row r="165" ht="15.75" customHeight="1">
      <c r="A165" s="4"/>
      <c r="B165" s="4"/>
      <c r="C165" s="4"/>
      <c r="D165" s="4"/>
      <c r="E165" s="3"/>
      <c r="F165" s="4"/>
      <c r="G165" s="4"/>
      <c r="H165" s="4"/>
      <c r="I165" s="4"/>
      <c r="J165" s="4"/>
      <c r="K165" s="4"/>
      <c r="L165" s="4"/>
      <c r="M165" s="4"/>
      <c r="N165" s="4"/>
      <c r="O165" s="4"/>
      <c r="P165" s="4"/>
      <c r="Q165" s="4"/>
      <c r="R165" s="4"/>
      <c r="S165" s="4"/>
      <c r="T165" s="4"/>
      <c r="U165" s="4"/>
      <c r="V165" s="4"/>
      <c r="W165" s="4"/>
      <c r="X165" s="4"/>
      <c r="Y165" s="4"/>
      <c r="Z165" s="4"/>
      <c r="AA165" s="4"/>
      <c r="AB165" s="3"/>
      <c r="AC165" s="3"/>
      <c r="AD165" s="3"/>
      <c r="AZ165" s="3"/>
    </row>
    <row r="166" ht="15.75" customHeight="1">
      <c r="A166" s="4"/>
      <c r="B166" s="4"/>
      <c r="C166" s="4"/>
      <c r="D166" s="4"/>
      <c r="E166" s="3"/>
      <c r="F166" s="4"/>
      <c r="G166" s="4"/>
      <c r="H166" s="4"/>
      <c r="I166" s="4"/>
      <c r="J166" s="4"/>
      <c r="K166" s="4"/>
      <c r="L166" s="4"/>
      <c r="M166" s="4"/>
      <c r="N166" s="4"/>
      <c r="O166" s="4"/>
      <c r="P166" s="4"/>
      <c r="Q166" s="4"/>
      <c r="R166" s="4"/>
      <c r="S166" s="4"/>
      <c r="T166" s="4"/>
      <c r="U166" s="4"/>
      <c r="V166" s="4"/>
      <c r="W166" s="4"/>
      <c r="X166" s="4"/>
      <c r="Y166" s="4"/>
      <c r="Z166" s="4"/>
      <c r="AA166" s="4"/>
      <c r="AB166" s="3"/>
      <c r="AC166" s="3"/>
      <c r="AD166" s="3"/>
      <c r="AZ166" s="3"/>
    </row>
    <row r="167" ht="15.75" customHeight="1">
      <c r="A167" s="4"/>
      <c r="B167" s="4"/>
      <c r="C167" s="4"/>
      <c r="D167" s="4"/>
      <c r="E167" s="3"/>
      <c r="F167" s="4"/>
      <c r="G167" s="4"/>
      <c r="H167" s="4"/>
      <c r="I167" s="4"/>
      <c r="J167" s="4"/>
      <c r="K167" s="4"/>
      <c r="L167" s="4"/>
      <c r="M167" s="4"/>
      <c r="N167" s="4"/>
      <c r="O167" s="4"/>
      <c r="P167" s="4"/>
      <c r="Q167" s="4"/>
      <c r="R167" s="4"/>
      <c r="S167" s="4"/>
      <c r="T167" s="4"/>
      <c r="U167" s="4"/>
      <c r="V167" s="4"/>
      <c r="W167" s="4"/>
      <c r="X167" s="4"/>
      <c r="Y167" s="4"/>
      <c r="Z167" s="4"/>
      <c r="AA167" s="4"/>
      <c r="AB167" s="3"/>
      <c r="AC167" s="3"/>
      <c r="AD167" s="3"/>
      <c r="AZ167" s="3"/>
    </row>
    <row r="168" ht="15.75" customHeight="1">
      <c r="A168" s="4"/>
      <c r="B168" s="4"/>
      <c r="C168" s="4"/>
      <c r="D168" s="4"/>
      <c r="E168" s="3"/>
      <c r="F168" s="4"/>
      <c r="G168" s="4"/>
      <c r="H168" s="4"/>
      <c r="I168" s="4"/>
      <c r="J168" s="4"/>
      <c r="K168" s="4"/>
      <c r="L168" s="4"/>
      <c r="M168" s="4"/>
      <c r="N168" s="4"/>
      <c r="O168" s="4"/>
      <c r="P168" s="4"/>
      <c r="Q168" s="4"/>
      <c r="R168" s="4"/>
      <c r="S168" s="4"/>
      <c r="T168" s="4"/>
      <c r="U168" s="4"/>
      <c r="V168" s="4"/>
      <c r="W168" s="4"/>
      <c r="X168" s="4"/>
      <c r="Y168" s="4"/>
      <c r="Z168" s="4"/>
      <c r="AA168" s="4"/>
      <c r="AB168" s="3"/>
      <c r="AC168" s="3"/>
      <c r="AD168" s="3"/>
      <c r="AZ168" s="3"/>
    </row>
    <row r="169" ht="15.75" customHeight="1">
      <c r="A169" s="4"/>
      <c r="B169" s="4"/>
      <c r="C169" s="4"/>
      <c r="D169" s="4"/>
      <c r="E169" s="3"/>
      <c r="F169" s="4"/>
      <c r="G169" s="4"/>
      <c r="H169" s="4"/>
      <c r="I169" s="4"/>
      <c r="J169" s="4"/>
      <c r="K169" s="4"/>
      <c r="L169" s="4"/>
      <c r="M169" s="4"/>
      <c r="N169" s="4"/>
      <c r="O169" s="4"/>
      <c r="P169" s="4"/>
      <c r="Q169" s="4"/>
      <c r="R169" s="4"/>
      <c r="S169" s="4"/>
      <c r="T169" s="4"/>
      <c r="U169" s="4"/>
      <c r="V169" s="4"/>
      <c r="W169" s="4"/>
      <c r="X169" s="4"/>
      <c r="Y169" s="4"/>
      <c r="Z169" s="4"/>
      <c r="AA169" s="4"/>
      <c r="AB169" s="3"/>
      <c r="AC169" s="3"/>
      <c r="AD169" s="3"/>
      <c r="AZ169" s="3"/>
    </row>
    <row r="170" ht="15.75" customHeight="1">
      <c r="A170" s="4"/>
      <c r="B170" s="4"/>
      <c r="C170" s="4"/>
      <c r="D170" s="4"/>
      <c r="E170" s="3"/>
      <c r="F170" s="4"/>
      <c r="G170" s="4"/>
      <c r="H170" s="4"/>
      <c r="I170" s="4"/>
      <c r="J170" s="4"/>
      <c r="K170" s="4"/>
      <c r="L170" s="4"/>
      <c r="M170" s="4"/>
      <c r="N170" s="4"/>
      <c r="O170" s="4"/>
      <c r="P170" s="4"/>
      <c r="Q170" s="4"/>
      <c r="R170" s="4"/>
      <c r="S170" s="4"/>
      <c r="T170" s="4"/>
      <c r="U170" s="4"/>
      <c r="V170" s="4"/>
      <c r="W170" s="4"/>
      <c r="X170" s="4"/>
      <c r="Y170" s="4"/>
      <c r="Z170" s="4"/>
      <c r="AA170" s="4"/>
      <c r="AB170" s="3"/>
      <c r="AC170" s="3"/>
      <c r="AD170" s="3"/>
      <c r="AZ170" s="3"/>
    </row>
    <row r="171" ht="15.75" customHeight="1">
      <c r="A171" s="4"/>
      <c r="B171" s="4"/>
      <c r="C171" s="4"/>
      <c r="D171" s="4"/>
      <c r="E171" s="3"/>
      <c r="F171" s="4"/>
      <c r="G171" s="4"/>
      <c r="H171" s="4"/>
      <c r="I171" s="4"/>
      <c r="J171" s="4"/>
      <c r="K171" s="4"/>
      <c r="L171" s="4"/>
      <c r="M171" s="4"/>
      <c r="N171" s="4"/>
      <c r="O171" s="4"/>
      <c r="P171" s="4"/>
      <c r="Q171" s="4"/>
      <c r="R171" s="4"/>
      <c r="S171" s="4"/>
      <c r="T171" s="4"/>
      <c r="U171" s="4"/>
      <c r="V171" s="4"/>
      <c r="W171" s="4"/>
      <c r="X171" s="4"/>
      <c r="Y171" s="4"/>
      <c r="Z171" s="4"/>
      <c r="AA171" s="4"/>
      <c r="AB171" s="3"/>
      <c r="AC171" s="3"/>
      <c r="AD171" s="3"/>
      <c r="AZ171" s="3"/>
    </row>
    <row r="172" ht="15.75" customHeight="1">
      <c r="A172" s="4"/>
      <c r="B172" s="4"/>
      <c r="C172" s="4"/>
      <c r="D172" s="4"/>
      <c r="E172" s="3"/>
      <c r="F172" s="4"/>
      <c r="G172" s="4"/>
      <c r="H172" s="4"/>
      <c r="I172" s="4"/>
      <c r="J172" s="4"/>
      <c r="K172" s="4"/>
      <c r="L172" s="4"/>
      <c r="M172" s="4"/>
      <c r="N172" s="4"/>
      <c r="O172" s="4"/>
      <c r="P172" s="4"/>
      <c r="Q172" s="4"/>
      <c r="R172" s="4"/>
      <c r="S172" s="4"/>
      <c r="T172" s="4"/>
      <c r="U172" s="4"/>
      <c r="V172" s="4"/>
      <c r="W172" s="4"/>
      <c r="X172" s="4"/>
      <c r="Y172" s="4"/>
      <c r="Z172" s="4"/>
      <c r="AA172" s="4"/>
      <c r="AB172" s="3"/>
      <c r="AC172" s="3"/>
      <c r="AD172" s="3"/>
      <c r="AZ172" s="3"/>
    </row>
    <row r="173" ht="15.75" customHeight="1">
      <c r="A173" s="4"/>
      <c r="B173" s="4"/>
      <c r="C173" s="4"/>
      <c r="D173" s="4"/>
      <c r="E173" s="3"/>
      <c r="F173" s="4"/>
      <c r="G173" s="4"/>
      <c r="H173" s="4"/>
      <c r="I173" s="4"/>
      <c r="J173" s="4"/>
      <c r="K173" s="4"/>
      <c r="L173" s="4"/>
      <c r="M173" s="4"/>
      <c r="N173" s="4"/>
      <c r="O173" s="4"/>
      <c r="P173" s="4"/>
      <c r="Q173" s="4"/>
      <c r="R173" s="4"/>
      <c r="S173" s="4"/>
      <c r="T173" s="4"/>
      <c r="U173" s="4"/>
      <c r="V173" s="4"/>
      <c r="W173" s="4"/>
      <c r="X173" s="4"/>
      <c r="Y173" s="4"/>
      <c r="Z173" s="4"/>
      <c r="AA173" s="4"/>
      <c r="AB173" s="3"/>
      <c r="AC173" s="3"/>
      <c r="AD173" s="3"/>
      <c r="AZ173" s="3"/>
    </row>
    <row r="174" ht="15.75" customHeight="1">
      <c r="A174" s="4"/>
      <c r="B174" s="4"/>
      <c r="C174" s="4"/>
      <c r="D174" s="4"/>
      <c r="E174" s="3"/>
      <c r="F174" s="4"/>
      <c r="G174" s="4"/>
      <c r="H174" s="4"/>
      <c r="I174" s="4"/>
      <c r="J174" s="4"/>
      <c r="K174" s="4"/>
      <c r="L174" s="4"/>
      <c r="M174" s="4"/>
      <c r="N174" s="4"/>
      <c r="O174" s="4"/>
      <c r="P174" s="4"/>
      <c r="Q174" s="4"/>
      <c r="R174" s="4"/>
      <c r="S174" s="4"/>
      <c r="T174" s="4"/>
      <c r="U174" s="4"/>
      <c r="V174" s="4"/>
      <c r="W174" s="4"/>
      <c r="X174" s="4"/>
      <c r="Y174" s="4"/>
      <c r="Z174" s="4"/>
      <c r="AA174" s="4"/>
      <c r="AB174" s="3"/>
      <c r="AC174" s="3"/>
      <c r="AD174" s="3"/>
      <c r="AZ174" s="3"/>
    </row>
    <row r="175" ht="15.75" customHeight="1">
      <c r="A175" s="4"/>
      <c r="B175" s="4"/>
      <c r="C175" s="4"/>
      <c r="D175" s="4"/>
      <c r="E175" s="3"/>
      <c r="F175" s="4"/>
      <c r="G175" s="4"/>
      <c r="H175" s="4"/>
      <c r="I175" s="4"/>
      <c r="J175" s="4"/>
      <c r="K175" s="4"/>
      <c r="L175" s="4"/>
      <c r="M175" s="4"/>
      <c r="N175" s="4"/>
      <c r="O175" s="4"/>
      <c r="P175" s="4"/>
      <c r="Q175" s="4"/>
      <c r="R175" s="4"/>
      <c r="S175" s="4"/>
      <c r="T175" s="4"/>
      <c r="U175" s="4"/>
      <c r="V175" s="4"/>
      <c r="W175" s="4"/>
      <c r="X175" s="4"/>
      <c r="Y175" s="4"/>
      <c r="Z175" s="4"/>
      <c r="AA175" s="4"/>
      <c r="AB175" s="3"/>
      <c r="AC175" s="3"/>
      <c r="AD175" s="3"/>
      <c r="AZ175" s="3"/>
    </row>
    <row r="176" ht="15.75" customHeight="1">
      <c r="A176" s="4"/>
      <c r="B176" s="4"/>
      <c r="C176" s="4"/>
      <c r="D176" s="4"/>
      <c r="E176" s="3"/>
      <c r="F176" s="4"/>
      <c r="G176" s="4"/>
      <c r="H176" s="4"/>
      <c r="I176" s="4"/>
      <c r="J176" s="4"/>
      <c r="K176" s="4"/>
      <c r="L176" s="4"/>
      <c r="M176" s="4"/>
      <c r="N176" s="4"/>
      <c r="O176" s="4"/>
      <c r="P176" s="4"/>
      <c r="Q176" s="4"/>
      <c r="R176" s="4"/>
      <c r="S176" s="4"/>
      <c r="T176" s="4"/>
      <c r="U176" s="4"/>
      <c r="V176" s="4"/>
      <c r="W176" s="4"/>
      <c r="X176" s="4"/>
      <c r="Y176" s="4"/>
      <c r="Z176" s="4"/>
      <c r="AA176" s="4"/>
      <c r="AB176" s="3"/>
      <c r="AC176" s="3"/>
      <c r="AD176" s="3"/>
      <c r="AZ176" s="3"/>
    </row>
    <row r="177" ht="15.75" customHeight="1">
      <c r="A177" s="4"/>
      <c r="B177" s="4"/>
      <c r="C177" s="4"/>
      <c r="D177" s="4"/>
      <c r="E177" s="3"/>
      <c r="F177" s="4"/>
      <c r="G177" s="4"/>
      <c r="H177" s="4"/>
      <c r="I177" s="4"/>
      <c r="J177" s="4"/>
      <c r="K177" s="4"/>
      <c r="L177" s="4"/>
      <c r="M177" s="4"/>
      <c r="N177" s="4"/>
      <c r="O177" s="4"/>
      <c r="P177" s="4"/>
      <c r="Q177" s="4"/>
      <c r="R177" s="4"/>
      <c r="S177" s="4"/>
      <c r="T177" s="4"/>
      <c r="U177" s="4"/>
      <c r="V177" s="4"/>
      <c r="W177" s="4"/>
      <c r="X177" s="4"/>
      <c r="Y177" s="4"/>
      <c r="Z177" s="4"/>
      <c r="AA177" s="4"/>
      <c r="AB177" s="3"/>
      <c r="AC177" s="3"/>
      <c r="AD177" s="3"/>
      <c r="AZ177" s="3"/>
    </row>
    <row r="178" ht="15.75" customHeight="1">
      <c r="A178" s="4"/>
      <c r="B178" s="4"/>
      <c r="C178" s="4"/>
      <c r="D178" s="4"/>
      <c r="E178" s="3"/>
      <c r="F178" s="4"/>
      <c r="G178" s="4"/>
      <c r="H178" s="4"/>
      <c r="I178" s="4"/>
      <c r="J178" s="4"/>
      <c r="K178" s="4"/>
      <c r="L178" s="4"/>
      <c r="M178" s="4"/>
      <c r="N178" s="4"/>
      <c r="O178" s="4"/>
      <c r="P178" s="4"/>
      <c r="Q178" s="4"/>
      <c r="R178" s="4"/>
      <c r="S178" s="4"/>
      <c r="T178" s="4"/>
      <c r="U178" s="4"/>
      <c r="V178" s="4"/>
      <c r="W178" s="4"/>
      <c r="X178" s="4"/>
      <c r="Y178" s="4"/>
      <c r="Z178" s="4"/>
      <c r="AA178" s="4"/>
      <c r="AB178" s="3"/>
      <c r="AC178" s="3"/>
      <c r="AD178" s="3"/>
      <c r="AZ178" s="3"/>
    </row>
    <row r="179" ht="15.75" customHeight="1">
      <c r="A179" s="4"/>
      <c r="B179" s="4"/>
      <c r="C179" s="4"/>
      <c r="D179" s="4"/>
      <c r="E179" s="3"/>
      <c r="F179" s="4"/>
      <c r="G179" s="4"/>
      <c r="H179" s="4"/>
      <c r="I179" s="4"/>
      <c r="J179" s="4"/>
      <c r="K179" s="4"/>
      <c r="L179" s="4"/>
      <c r="M179" s="4"/>
      <c r="N179" s="4"/>
      <c r="O179" s="4"/>
      <c r="P179" s="4"/>
      <c r="Q179" s="4"/>
      <c r="R179" s="4"/>
      <c r="S179" s="4"/>
      <c r="T179" s="4"/>
      <c r="U179" s="4"/>
      <c r="V179" s="4"/>
      <c r="W179" s="4"/>
      <c r="X179" s="4"/>
      <c r="Y179" s="4"/>
      <c r="Z179" s="4"/>
      <c r="AA179" s="4"/>
      <c r="AB179" s="3"/>
      <c r="AC179" s="3"/>
      <c r="AD179" s="3"/>
      <c r="AZ179" s="3"/>
    </row>
    <row r="180" ht="15.75" customHeight="1">
      <c r="A180" s="4"/>
      <c r="B180" s="4"/>
      <c r="C180" s="4"/>
      <c r="D180" s="4"/>
      <c r="E180" s="3"/>
      <c r="F180" s="4"/>
      <c r="G180" s="4"/>
      <c r="H180" s="4"/>
      <c r="I180" s="4"/>
      <c r="J180" s="4"/>
      <c r="K180" s="4"/>
      <c r="L180" s="4"/>
      <c r="M180" s="4"/>
      <c r="N180" s="4"/>
      <c r="O180" s="4"/>
      <c r="P180" s="4"/>
      <c r="Q180" s="4"/>
      <c r="R180" s="4"/>
      <c r="S180" s="4"/>
      <c r="T180" s="4"/>
      <c r="U180" s="4"/>
      <c r="V180" s="4"/>
      <c r="W180" s="4"/>
      <c r="X180" s="4"/>
      <c r="Y180" s="4"/>
      <c r="Z180" s="4"/>
      <c r="AA180" s="4"/>
      <c r="AB180" s="3"/>
      <c r="AC180" s="3"/>
      <c r="AD180" s="3"/>
      <c r="AZ180" s="3"/>
    </row>
    <row r="181" ht="15.75" customHeight="1">
      <c r="A181" s="4"/>
      <c r="B181" s="4"/>
      <c r="C181" s="4"/>
      <c r="D181" s="4"/>
      <c r="E181" s="3"/>
      <c r="F181" s="4"/>
      <c r="G181" s="4"/>
      <c r="H181" s="4"/>
      <c r="I181" s="4"/>
      <c r="J181" s="4"/>
      <c r="K181" s="4"/>
      <c r="L181" s="4"/>
      <c r="M181" s="4"/>
      <c r="N181" s="4"/>
      <c r="O181" s="4"/>
      <c r="P181" s="4"/>
      <c r="Q181" s="4"/>
      <c r="R181" s="4"/>
      <c r="S181" s="4"/>
      <c r="T181" s="4"/>
      <c r="U181" s="4"/>
      <c r="V181" s="4"/>
      <c r="W181" s="4"/>
      <c r="X181" s="4"/>
      <c r="Y181" s="4"/>
      <c r="Z181" s="4"/>
      <c r="AA181" s="4"/>
      <c r="AB181" s="3"/>
      <c r="AC181" s="3"/>
      <c r="AD181" s="3"/>
      <c r="AZ181" s="3"/>
    </row>
    <row r="182" ht="15.75" customHeight="1">
      <c r="A182" s="4"/>
      <c r="B182" s="4"/>
      <c r="C182" s="4"/>
      <c r="D182" s="4"/>
      <c r="E182" s="3"/>
      <c r="F182" s="4"/>
      <c r="G182" s="4"/>
      <c r="H182" s="4"/>
      <c r="I182" s="4"/>
      <c r="J182" s="4"/>
      <c r="K182" s="4"/>
      <c r="L182" s="4"/>
      <c r="M182" s="4"/>
      <c r="N182" s="4"/>
      <c r="O182" s="4"/>
      <c r="P182" s="4"/>
      <c r="Q182" s="4"/>
      <c r="R182" s="4"/>
      <c r="S182" s="4"/>
      <c r="T182" s="4"/>
      <c r="U182" s="4"/>
      <c r="V182" s="4"/>
      <c r="W182" s="4"/>
      <c r="X182" s="4"/>
      <c r="Y182" s="4"/>
      <c r="Z182" s="4"/>
      <c r="AA182" s="4"/>
      <c r="AB182" s="3"/>
      <c r="AC182" s="3"/>
      <c r="AD182" s="3"/>
      <c r="AZ182" s="3"/>
    </row>
    <row r="183" ht="15.75" customHeight="1">
      <c r="A183" s="4"/>
      <c r="B183" s="4"/>
      <c r="C183" s="4"/>
      <c r="D183" s="4"/>
      <c r="E183" s="3"/>
      <c r="F183" s="4"/>
      <c r="G183" s="4"/>
      <c r="H183" s="4"/>
      <c r="I183" s="4"/>
      <c r="J183" s="4"/>
      <c r="K183" s="4"/>
      <c r="L183" s="4"/>
      <c r="M183" s="4"/>
      <c r="N183" s="4"/>
      <c r="O183" s="4"/>
      <c r="P183" s="4"/>
      <c r="Q183" s="4"/>
      <c r="R183" s="4"/>
      <c r="S183" s="4"/>
      <c r="T183" s="4"/>
      <c r="U183" s="4"/>
      <c r="V183" s="4"/>
      <c r="W183" s="4"/>
      <c r="X183" s="4"/>
      <c r="Y183" s="4"/>
      <c r="Z183" s="4"/>
      <c r="AA183" s="4"/>
      <c r="AB183" s="3"/>
      <c r="AC183" s="3"/>
      <c r="AD183" s="3"/>
      <c r="AZ183" s="3"/>
    </row>
    <row r="184" ht="15.75" customHeight="1">
      <c r="A184" s="4"/>
      <c r="B184" s="4"/>
      <c r="C184" s="4"/>
      <c r="D184" s="4"/>
      <c r="E184" s="3"/>
      <c r="F184" s="4"/>
      <c r="G184" s="4"/>
      <c r="H184" s="4"/>
      <c r="I184" s="4"/>
      <c r="J184" s="4"/>
      <c r="K184" s="4"/>
      <c r="L184" s="4"/>
      <c r="M184" s="4"/>
      <c r="N184" s="4"/>
      <c r="O184" s="4"/>
      <c r="P184" s="4"/>
      <c r="Q184" s="4"/>
      <c r="R184" s="4"/>
      <c r="S184" s="4"/>
      <c r="T184" s="4"/>
      <c r="U184" s="4"/>
      <c r="V184" s="4"/>
      <c r="W184" s="4"/>
      <c r="X184" s="4"/>
      <c r="Y184" s="4"/>
      <c r="Z184" s="4"/>
      <c r="AA184" s="4"/>
      <c r="AB184" s="3"/>
      <c r="AC184" s="3"/>
      <c r="AD184" s="3"/>
      <c r="AZ184" s="3"/>
    </row>
    <row r="185" ht="15.75" customHeight="1">
      <c r="A185" s="4"/>
      <c r="B185" s="4"/>
      <c r="C185" s="4"/>
      <c r="D185" s="4"/>
      <c r="E185" s="3"/>
      <c r="F185" s="4"/>
      <c r="G185" s="4"/>
      <c r="H185" s="4"/>
      <c r="I185" s="4"/>
      <c r="J185" s="4"/>
      <c r="K185" s="4"/>
      <c r="L185" s="4"/>
      <c r="M185" s="4"/>
      <c r="N185" s="4"/>
      <c r="O185" s="4"/>
      <c r="P185" s="4"/>
      <c r="Q185" s="4"/>
      <c r="R185" s="4"/>
      <c r="S185" s="4"/>
      <c r="T185" s="4"/>
      <c r="U185" s="4"/>
      <c r="V185" s="4"/>
      <c r="W185" s="4"/>
      <c r="X185" s="4"/>
      <c r="Y185" s="4"/>
      <c r="Z185" s="4"/>
      <c r="AA185" s="4"/>
      <c r="AB185" s="3"/>
      <c r="AC185" s="3"/>
      <c r="AD185" s="3"/>
      <c r="AZ185" s="3"/>
    </row>
    <row r="186" ht="15.75" customHeight="1">
      <c r="A186" s="4"/>
      <c r="B186" s="4"/>
      <c r="C186" s="4"/>
      <c r="D186" s="4"/>
      <c r="E186" s="3"/>
      <c r="F186" s="4"/>
      <c r="G186" s="4"/>
      <c r="H186" s="4"/>
      <c r="I186" s="4"/>
      <c r="J186" s="4"/>
      <c r="K186" s="4"/>
      <c r="L186" s="4"/>
      <c r="M186" s="4"/>
      <c r="N186" s="4"/>
      <c r="O186" s="4"/>
      <c r="P186" s="4"/>
      <c r="Q186" s="4"/>
      <c r="R186" s="4"/>
      <c r="S186" s="4"/>
      <c r="T186" s="4"/>
      <c r="U186" s="4"/>
      <c r="V186" s="4"/>
      <c r="W186" s="4"/>
      <c r="X186" s="4"/>
      <c r="Y186" s="4"/>
      <c r="Z186" s="4"/>
      <c r="AA186" s="4"/>
      <c r="AB186" s="3"/>
      <c r="AC186" s="3"/>
      <c r="AD186" s="3"/>
      <c r="AZ186" s="3"/>
    </row>
    <row r="187" ht="15.75" customHeight="1">
      <c r="A187" s="4"/>
      <c r="B187" s="4"/>
      <c r="C187" s="4"/>
      <c r="D187" s="4"/>
      <c r="E187" s="3"/>
      <c r="F187" s="4"/>
      <c r="G187" s="4"/>
      <c r="H187" s="4"/>
      <c r="I187" s="4"/>
      <c r="J187" s="4"/>
      <c r="K187" s="4"/>
      <c r="L187" s="4"/>
      <c r="M187" s="4"/>
      <c r="N187" s="4"/>
      <c r="O187" s="4"/>
      <c r="P187" s="4"/>
      <c r="Q187" s="4"/>
      <c r="R187" s="4"/>
      <c r="S187" s="4"/>
      <c r="T187" s="4"/>
      <c r="U187" s="4"/>
      <c r="V187" s="4"/>
      <c r="W187" s="4"/>
      <c r="X187" s="4"/>
      <c r="Y187" s="4"/>
      <c r="Z187" s="4"/>
      <c r="AA187" s="4"/>
      <c r="AB187" s="3"/>
      <c r="AC187" s="3"/>
      <c r="AD187" s="3"/>
      <c r="AZ187" s="3"/>
    </row>
    <row r="188" ht="15.75" customHeight="1">
      <c r="A188" s="4"/>
      <c r="B188" s="4"/>
      <c r="C188" s="4"/>
      <c r="D188" s="4"/>
      <c r="E188" s="3"/>
      <c r="F188" s="4"/>
      <c r="G188" s="4"/>
      <c r="H188" s="4"/>
      <c r="I188" s="4"/>
      <c r="J188" s="4"/>
      <c r="K188" s="4"/>
      <c r="L188" s="4"/>
      <c r="M188" s="4"/>
      <c r="N188" s="4"/>
      <c r="O188" s="4"/>
      <c r="P188" s="4"/>
      <c r="Q188" s="4"/>
      <c r="R188" s="4"/>
      <c r="S188" s="4"/>
      <c r="T188" s="4"/>
      <c r="U188" s="4"/>
      <c r="V188" s="4"/>
      <c r="W188" s="4"/>
      <c r="X188" s="4"/>
      <c r="Y188" s="4"/>
      <c r="Z188" s="4"/>
      <c r="AA188" s="4"/>
      <c r="AB188" s="3"/>
      <c r="AC188" s="3"/>
      <c r="AD188" s="3"/>
      <c r="AZ188" s="3"/>
    </row>
    <row r="189" ht="15.75" customHeight="1">
      <c r="A189" s="4"/>
      <c r="B189" s="4"/>
      <c r="C189" s="4"/>
      <c r="D189" s="4"/>
      <c r="E189" s="3"/>
      <c r="F189" s="4"/>
      <c r="G189" s="4"/>
      <c r="H189" s="4"/>
      <c r="I189" s="4"/>
      <c r="J189" s="4"/>
      <c r="K189" s="4"/>
      <c r="L189" s="4"/>
      <c r="M189" s="4"/>
      <c r="N189" s="4"/>
      <c r="O189" s="4"/>
      <c r="P189" s="4"/>
      <c r="Q189" s="4"/>
      <c r="R189" s="4"/>
      <c r="S189" s="4"/>
      <c r="T189" s="4"/>
      <c r="U189" s="4"/>
      <c r="V189" s="4"/>
      <c r="W189" s="4"/>
      <c r="X189" s="4"/>
      <c r="Y189" s="4"/>
      <c r="Z189" s="4"/>
      <c r="AA189" s="4"/>
      <c r="AB189" s="3"/>
      <c r="AC189" s="3"/>
      <c r="AD189" s="3"/>
      <c r="AZ189" s="3"/>
    </row>
    <row r="190" ht="15.75" customHeight="1">
      <c r="A190" s="4"/>
      <c r="B190" s="4"/>
      <c r="C190" s="4"/>
      <c r="D190" s="4"/>
      <c r="E190" s="3"/>
      <c r="F190" s="4"/>
      <c r="G190" s="4"/>
      <c r="H190" s="4"/>
      <c r="I190" s="4"/>
      <c r="J190" s="4"/>
      <c r="K190" s="4"/>
      <c r="L190" s="4"/>
      <c r="M190" s="4"/>
      <c r="N190" s="4"/>
      <c r="O190" s="4"/>
      <c r="P190" s="4"/>
      <c r="Q190" s="4"/>
      <c r="R190" s="4"/>
      <c r="S190" s="4"/>
      <c r="T190" s="4"/>
      <c r="U190" s="4"/>
      <c r="V190" s="4"/>
      <c r="W190" s="4"/>
      <c r="X190" s="4"/>
      <c r="Y190" s="4"/>
      <c r="Z190" s="4"/>
      <c r="AA190" s="4"/>
      <c r="AB190" s="3"/>
      <c r="AC190" s="3"/>
      <c r="AD190" s="3"/>
      <c r="AZ190" s="3"/>
    </row>
    <row r="191" ht="15.75" customHeight="1">
      <c r="A191" s="4"/>
      <c r="B191" s="4"/>
      <c r="C191" s="4"/>
      <c r="D191" s="4"/>
      <c r="E191" s="3"/>
      <c r="F191" s="4"/>
      <c r="G191" s="4"/>
      <c r="H191" s="4"/>
      <c r="I191" s="4"/>
      <c r="J191" s="4"/>
      <c r="K191" s="4"/>
      <c r="L191" s="4"/>
      <c r="M191" s="4"/>
      <c r="N191" s="4"/>
      <c r="O191" s="4"/>
      <c r="P191" s="4"/>
      <c r="Q191" s="4"/>
      <c r="R191" s="4"/>
      <c r="S191" s="4"/>
      <c r="T191" s="4"/>
      <c r="U191" s="4"/>
      <c r="V191" s="4"/>
      <c r="W191" s="4"/>
      <c r="X191" s="4"/>
      <c r="Y191" s="4"/>
      <c r="Z191" s="4"/>
      <c r="AA191" s="4"/>
      <c r="AB191" s="3"/>
      <c r="AC191" s="3"/>
      <c r="AD191" s="3"/>
      <c r="AZ191" s="3"/>
    </row>
    <row r="192" ht="15.75" customHeight="1">
      <c r="A192" s="4"/>
      <c r="B192" s="4"/>
      <c r="C192" s="4"/>
      <c r="D192" s="4"/>
      <c r="E192" s="3"/>
      <c r="F192" s="4"/>
      <c r="G192" s="4"/>
      <c r="H192" s="4"/>
      <c r="I192" s="4"/>
      <c r="J192" s="4"/>
      <c r="K192" s="4"/>
      <c r="L192" s="4"/>
      <c r="M192" s="4"/>
      <c r="N192" s="4"/>
      <c r="O192" s="4"/>
      <c r="P192" s="4"/>
      <c r="Q192" s="4"/>
      <c r="R192" s="4"/>
      <c r="S192" s="4"/>
      <c r="T192" s="4"/>
      <c r="U192" s="4"/>
      <c r="V192" s="4"/>
      <c r="W192" s="4"/>
      <c r="X192" s="4"/>
      <c r="Y192" s="4"/>
      <c r="Z192" s="4"/>
      <c r="AA192" s="4"/>
      <c r="AB192" s="3"/>
      <c r="AC192" s="3"/>
      <c r="AD192" s="3"/>
      <c r="AZ192" s="3"/>
    </row>
    <row r="193" ht="15.75" customHeight="1">
      <c r="A193" s="4"/>
      <c r="B193" s="4"/>
      <c r="C193" s="4"/>
      <c r="D193" s="4"/>
      <c r="E193" s="3"/>
      <c r="F193" s="4"/>
      <c r="G193" s="4"/>
      <c r="H193" s="4"/>
      <c r="I193" s="4"/>
      <c r="J193" s="4"/>
      <c r="K193" s="4"/>
      <c r="L193" s="4"/>
      <c r="M193" s="4"/>
      <c r="N193" s="4"/>
      <c r="O193" s="4"/>
      <c r="P193" s="4"/>
      <c r="Q193" s="4"/>
      <c r="R193" s="4"/>
      <c r="S193" s="4"/>
      <c r="T193" s="4"/>
      <c r="U193" s="4"/>
      <c r="V193" s="4"/>
      <c r="W193" s="4"/>
      <c r="X193" s="4"/>
      <c r="Y193" s="4"/>
      <c r="Z193" s="4"/>
      <c r="AA193" s="4"/>
      <c r="AB193" s="3"/>
      <c r="AC193" s="3"/>
      <c r="AD193" s="3"/>
      <c r="AZ193" s="3"/>
    </row>
    <row r="194" ht="15.75" customHeight="1">
      <c r="A194" s="4"/>
      <c r="B194" s="4"/>
      <c r="C194" s="4"/>
      <c r="D194" s="4"/>
      <c r="E194" s="3"/>
      <c r="F194" s="4"/>
      <c r="G194" s="4"/>
      <c r="H194" s="4"/>
      <c r="I194" s="4"/>
      <c r="J194" s="4"/>
      <c r="K194" s="4"/>
      <c r="L194" s="4"/>
      <c r="M194" s="4"/>
      <c r="N194" s="4"/>
      <c r="O194" s="4"/>
      <c r="P194" s="4"/>
      <c r="Q194" s="4"/>
      <c r="R194" s="4"/>
      <c r="S194" s="4"/>
      <c r="T194" s="4"/>
      <c r="U194" s="4"/>
      <c r="V194" s="4"/>
      <c r="W194" s="4"/>
      <c r="X194" s="4"/>
      <c r="Y194" s="4"/>
      <c r="Z194" s="4"/>
      <c r="AA194" s="4"/>
      <c r="AB194" s="3"/>
      <c r="AC194" s="3"/>
      <c r="AD194" s="3"/>
      <c r="AZ194" s="3"/>
    </row>
    <row r="195" ht="15.75" customHeight="1">
      <c r="A195" s="4"/>
      <c r="B195" s="4"/>
      <c r="C195" s="4"/>
      <c r="D195" s="4"/>
      <c r="E195" s="3"/>
      <c r="F195" s="4"/>
      <c r="G195" s="4"/>
      <c r="H195" s="4"/>
      <c r="I195" s="4"/>
      <c r="J195" s="4"/>
      <c r="K195" s="4"/>
      <c r="L195" s="4"/>
      <c r="M195" s="4"/>
      <c r="N195" s="4"/>
      <c r="O195" s="4"/>
      <c r="P195" s="4"/>
      <c r="Q195" s="4"/>
      <c r="R195" s="4"/>
      <c r="S195" s="4"/>
      <c r="T195" s="4"/>
      <c r="U195" s="4"/>
      <c r="V195" s="4"/>
      <c r="W195" s="4"/>
      <c r="X195" s="4"/>
      <c r="Y195" s="4"/>
      <c r="Z195" s="4"/>
      <c r="AA195" s="4"/>
      <c r="AB195" s="3"/>
      <c r="AC195" s="3"/>
      <c r="AD195" s="3"/>
      <c r="AZ195" s="3"/>
    </row>
    <row r="196" ht="15.75" customHeight="1">
      <c r="A196" s="4"/>
      <c r="B196" s="4"/>
      <c r="C196" s="4"/>
      <c r="D196" s="4"/>
      <c r="E196" s="3"/>
      <c r="F196" s="4"/>
      <c r="G196" s="4"/>
      <c r="H196" s="4"/>
      <c r="I196" s="4"/>
      <c r="J196" s="4"/>
      <c r="K196" s="4"/>
      <c r="L196" s="4"/>
      <c r="M196" s="4"/>
      <c r="N196" s="4"/>
      <c r="O196" s="4"/>
      <c r="P196" s="4"/>
      <c r="Q196" s="4"/>
      <c r="R196" s="4"/>
      <c r="S196" s="4"/>
      <c r="T196" s="4"/>
      <c r="U196" s="4"/>
      <c r="V196" s="4"/>
      <c r="W196" s="4"/>
      <c r="X196" s="4"/>
      <c r="Y196" s="4"/>
      <c r="Z196" s="4"/>
      <c r="AA196" s="4"/>
      <c r="AB196" s="3"/>
      <c r="AC196" s="3"/>
      <c r="AD196" s="3"/>
      <c r="AZ196" s="3"/>
    </row>
    <row r="197" ht="15.75" customHeight="1">
      <c r="A197" s="4"/>
      <c r="B197" s="4"/>
      <c r="C197" s="4"/>
      <c r="D197" s="4"/>
      <c r="E197" s="3"/>
      <c r="F197" s="4"/>
      <c r="G197" s="4"/>
      <c r="H197" s="4"/>
      <c r="I197" s="4"/>
      <c r="J197" s="4"/>
      <c r="K197" s="4"/>
      <c r="L197" s="4"/>
      <c r="M197" s="4"/>
      <c r="N197" s="4"/>
      <c r="O197" s="4"/>
      <c r="P197" s="4"/>
      <c r="Q197" s="4"/>
      <c r="R197" s="4"/>
      <c r="S197" s="4"/>
      <c r="T197" s="4"/>
      <c r="U197" s="4"/>
      <c r="V197" s="4"/>
      <c r="W197" s="4"/>
      <c r="X197" s="4"/>
      <c r="Y197" s="4"/>
      <c r="Z197" s="4"/>
      <c r="AA197" s="4"/>
      <c r="AB197" s="3"/>
      <c r="AC197" s="3"/>
      <c r="AD197" s="3"/>
      <c r="AZ197" s="3"/>
    </row>
    <row r="198" ht="15.75" customHeight="1">
      <c r="A198" s="4"/>
      <c r="B198" s="4"/>
      <c r="C198" s="4"/>
      <c r="D198" s="4"/>
      <c r="E198" s="3"/>
      <c r="F198" s="4"/>
      <c r="G198" s="4"/>
      <c r="H198" s="4"/>
      <c r="I198" s="4"/>
      <c r="J198" s="4"/>
      <c r="K198" s="4"/>
      <c r="L198" s="4"/>
      <c r="M198" s="4"/>
      <c r="N198" s="4"/>
      <c r="O198" s="4"/>
      <c r="P198" s="4"/>
      <c r="Q198" s="4"/>
      <c r="R198" s="4"/>
      <c r="S198" s="4"/>
      <c r="T198" s="4"/>
      <c r="U198" s="4"/>
      <c r="V198" s="4"/>
      <c r="W198" s="4"/>
      <c r="X198" s="4"/>
      <c r="Y198" s="4"/>
      <c r="Z198" s="4"/>
      <c r="AA198" s="4"/>
      <c r="AB198" s="3"/>
      <c r="AC198" s="3"/>
      <c r="AD198" s="3"/>
      <c r="AZ198" s="3"/>
    </row>
    <row r="199" ht="15.75" customHeight="1">
      <c r="A199" s="4"/>
      <c r="B199" s="4"/>
      <c r="C199" s="4"/>
      <c r="D199" s="4"/>
      <c r="E199" s="3"/>
      <c r="F199" s="4"/>
      <c r="G199" s="4"/>
      <c r="H199" s="4"/>
      <c r="I199" s="4"/>
      <c r="J199" s="4"/>
      <c r="K199" s="4"/>
      <c r="L199" s="4"/>
      <c r="M199" s="4"/>
      <c r="N199" s="4"/>
      <c r="O199" s="4"/>
      <c r="P199" s="4"/>
      <c r="Q199" s="4"/>
      <c r="R199" s="4"/>
      <c r="S199" s="4"/>
      <c r="T199" s="4"/>
      <c r="U199" s="4"/>
      <c r="V199" s="4"/>
      <c r="W199" s="4"/>
      <c r="X199" s="4"/>
      <c r="Y199" s="4"/>
      <c r="Z199" s="4"/>
      <c r="AA199" s="4"/>
      <c r="AB199" s="3"/>
      <c r="AC199" s="3"/>
      <c r="AD199" s="3"/>
      <c r="AZ199" s="3"/>
    </row>
    <row r="200" ht="15.75" customHeight="1">
      <c r="A200" s="4"/>
      <c r="B200" s="4"/>
      <c r="C200" s="4"/>
      <c r="D200" s="4"/>
      <c r="E200" s="3"/>
      <c r="F200" s="4"/>
      <c r="G200" s="4"/>
      <c r="H200" s="4"/>
      <c r="I200" s="4"/>
      <c r="J200" s="4"/>
      <c r="K200" s="4"/>
      <c r="L200" s="4"/>
      <c r="M200" s="4"/>
      <c r="N200" s="4"/>
      <c r="O200" s="4"/>
      <c r="P200" s="4"/>
      <c r="Q200" s="4"/>
      <c r="R200" s="4"/>
      <c r="S200" s="4"/>
      <c r="T200" s="4"/>
      <c r="U200" s="4"/>
      <c r="V200" s="4"/>
      <c r="W200" s="4"/>
      <c r="X200" s="4"/>
      <c r="Y200" s="4"/>
      <c r="Z200" s="4"/>
      <c r="AA200" s="4"/>
      <c r="AB200" s="3"/>
      <c r="AC200" s="3"/>
      <c r="AD200" s="3"/>
      <c r="AZ200" s="3"/>
    </row>
    <row r="201" ht="15.75" customHeight="1">
      <c r="A201" s="4"/>
      <c r="B201" s="4"/>
      <c r="C201" s="4"/>
      <c r="D201" s="4"/>
      <c r="E201" s="3"/>
      <c r="F201" s="4"/>
      <c r="G201" s="4"/>
      <c r="H201" s="4"/>
      <c r="I201" s="4"/>
      <c r="J201" s="4"/>
      <c r="K201" s="4"/>
      <c r="L201" s="4"/>
      <c r="M201" s="4"/>
      <c r="N201" s="4"/>
      <c r="O201" s="4"/>
      <c r="P201" s="4"/>
      <c r="Q201" s="4"/>
      <c r="R201" s="4"/>
      <c r="S201" s="4"/>
      <c r="T201" s="4"/>
      <c r="U201" s="4"/>
      <c r="V201" s="4"/>
      <c r="W201" s="4"/>
      <c r="X201" s="4"/>
      <c r="Y201" s="4"/>
      <c r="Z201" s="4"/>
      <c r="AA201" s="4"/>
      <c r="AB201" s="3"/>
      <c r="AC201" s="3"/>
      <c r="AD201" s="3"/>
      <c r="AZ201" s="3"/>
    </row>
    <row r="202" ht="15.75" customHeight="1">
      <c r="A202" s="4"/>
      <c r="B202" s="4"/>
      <c r="C202" s="4"/>
      <c r="D202" s="4"/>
      <c r="E202" s="3"/>
      <c r="F202" s="4"/>
      <c r="G202" s="4"/>
      <c r="H202" s="4"/>
      <c r="I202" s="4"/>
      <c r="J202" s="4"/>
      <c r="K202" s="4"/>
      <c r="L202" s="4"/>
      <c r="M202" s="4"/>
      <c r="N202" s="4"/>
      <c r="O202" s="4"/>
      <c r="P202" s="4"/>
      <c r="Q202" s="4"/>
      <c r="R202" s="4"/>
      <c r="S202" s="4"/>
      <c r="T202" s="4"/>
      <c r="U202" s="4"/>
      <c r="V202" s="4"/>
      <c r="W202" s="4"/>
      <c r="X202" s="4"/>
      <c r="Y202" s="4"/>
      <c r="Z202" s="4"/>
      <c r="AA202" s="4"/>
      <c r="AB202" s="3"/>
      <c r="AC202" s="3"/>
      <c r="AD202" s="3"/>
      <c r="AZ202" s="3"/>
    </row>
    <row r="203" ht="15.75" customHeight="1">
      <c r="A203" s="4"/>
      <c r="B203" s="4"/>
      <c r="C203" s="4"/>
      <c r="D203" s="4"/>
      <c r="E203" s="3"/>
      <c r="F203" s="4"/>
      <c r="G203" s="4"/>
      <c r="H203" s="4"/>
      <c r="I203" s="4"/>
      <c r="J203" s="4"/>
      <c r="K203" s="4"/>
      <c r="L203" s="4"/>
      <c r="M203" s="4"/>
      <c r="N203" s="4"/>
      <c r="O203" s="4"/>
      <c r="P203" s="4"/>
      <c r="Q203" s="4"/>
      <c r="R203" s="4"/>
      <c r="S203" s="4"/>
      <c r="T203" s="4"/>
      <c r="U203" s="4"/>
      <c r="V203" s="4"/>
      <c r="W203" s="4"/>
      <c r="X203" s="4"/>
      <c r="Y203" s="4"/>
      <c r="Z203" s="4"/>
      <c r="AA203" s="4"/>
      <c r="AB203" s="3"/>
      <c r="AC203" s="3"/>
      <c r="AD203" s="3"/>
      <c r="AZ203" s="3"/>
    </row>
    <row r="204" ht="15.75" customHeight="1">
      <c r="A204" s="4"/>
      <c r="B204" s="4"/>
      <c r="C204" s="4"/>
      <c r="D204" s="4"/>
      <c r="E204" s="3"/>
      <c r="F204" s="4"/>
      <c r="G204" s="4"/>
      <c r="H204" s="4"/>
      <c r="I204" s="4"/>
      <c r="J204" s="4"/>
      <c r="K204" s="4"/>
      <c r="L204" s="4"/>
      <c r="M204" s="4"/>
      <c r="N204" s="4"/>
      <c r="O204" s="4"/>
      <c r="P204" s="4"/>
      <c r="Q204" s="4"/>
      <c r="R204" s="4"/>
      <c r="S204" s="4"/>
      <c r="T204" s="4"/>
      <c r="U204" s="4"/>
      <c r="V204" s="4"/>
      <c r="W204" s="4"/>
      <c r="X204" s="4"/>
      <c r="Y204" s="4"/>
      <c r="Z204" s="4"/>
      <c r="AA204" s="4"/>
      <c r="AB204" s="3"/>
      <c r="AC204" s="3"/>
      <c r="AD204" s="3"/>
      <c r="AZ204" s="3"/>
    </row>
    <row r="205" ht="15.75" customHeight="1">
      <c r="A205" s="4"/>
      <c r="B205" s="4"/>
      <c r="C205" s="4"/>
      <c r="D205" s="4"/>
      <c r="E205" s="3"/>
      <c r="F205" s="4"/>
      <c r="G205" s="4"/>
      <c r="H205" s="4"/>
      <c r="I205" s="4"/>
      <c r="J205" s="4"/>
      <c r="K205" s="4"/>
      <c r="L205" s="4"/>
      <c r="M205" s="4"/>
      <c r="N205" s="4"/>
      <c r="O205" s="4"/>
      <c r="P205" s="4"/>
      <c r="Q205" s="4"/>
      <c r="R205" s="4"/>
      <c r="S205" s="4"/>
      <c r="T205" s="4"/>
      <c r="U205" s="4"/>
      <c r="V205" s="4"/>
      <c r="W205" s="4"/>
      <c r="X205" s="4"/>
      <c r="Y205" s="4"/>
      <c r="Z205" s="4"/>
      <c r="AA205" s="4"/>
      <c r="AB205" s="3"/>
      <c r="AC205" s="3"/>
      <c r="AD205" s="3"/>
      <c r="AZ205" s="3"/>
    </row>
    <row r="206" ht="15.75" customHeight="1">
      <c r="A206" s="4"/>
      <c r="B206" s="4"/>
      <c r="C206" s="4"/>
      <c r="D206" s="4"/>
      <c r="E206" s="3"/>
      <c r="F206" s="4"/>
      <c r="G206" s="4"/>
      <c r="H206" s="4"/>
      <c r="I206" s="4"/>
      <c r="J206" s="4"/>
      <c r="K206" s="4"/>
      <c r="L206" s="4"/>
      <c r="M206" s="4"/>
      <c r="N206" s="4"/>
      <c r="O206" s="4"/>
      <c r="P206" s="4"/>
      <c r="Q206" s="4"/>
      <c r="R206" s="4"/>
      <c r="S206" s="4"/>
      <c r="T206" s="4"/>
      <c r="U206" s="4"/>
      <c r="V206" s="4"/>
      <c r="W206" s="4"/>
      <c r="X206" s="4"/>
      <c r="Y206" s="4"/>
      <c r="Z206" s="4"/>
      <c r="AA206" s="4"/>
      <c r="AB206" s="3"/>
      <c r="AC206" s="3"/>
      <c r="AD206" s="3"/>
      <c r="AZ206" s="3"/>
    </row>
    <row r="207" ht="15.75" customHeight="1">
      <c r="A207" s="4"/>
      <c r="B207" s="4"/>
      <c r="C207" s="4"/>
      <c r="D207" s="4"/>
      <c r="E207" s="3"/>
      <c r="F207" s="4"/>
      <c r="G207" s="4"/>
      <c r="H207" s="4"/>
      <c r="I207" s="4"/>
      <c r="J207" s="4"/>
      <c r="K207" s="4"/>
      <c r="L207" s="4"/>
      <c r="M207" s="4"/>
      <c r="N207" s="4"/>
      <c r="O207" s="4"/>
      <c r="P207" s="4"/>
      <c r="Q207" s="4"/>
      <c r="R207" s="4"/>
      <c r="S207" s="4"/>
      <c r="T207" s="4"/>
      <c r="U207" s="4"/>
      <c r="V207" s="4"/>
      <c r="W207" s="4"/>
      <c r="X207" s="4"/>
      <c r="Y207" s="4"/>
      <c r="Z207" s="4"/>
      <c r="AA207" s="4"/>
      <c r="AB207" s="3"/>
      <c r="AC207" s="3"/>
      <c r="AD207" s="3"/>
      <c r="AZ207" s="3"/>
    </row>
    <row r="208" ht="15.75" customHeight="1">
      <c r="A208" s="4"/>
      <c r="B208" s="4"/>
      <c r="C208" s="4"/>
      <c r="D208" s="4"/>
      <c r="E208" s="3"/>
      <c r="F208" s="4"/>
      <c r="G208" s="4"/>
      <c r="H208" s="4"/>
      <c r="I208" s="4"/>
      <c r="J208" s="4"/>
      <c r="K208" s="4"/>
      <c r="L208" s="4"/>
      <c r="M208" s="4"/>
      <c r="N208" s="4"/>
      <c r="O208" s="4"/>
      <c r="P208" s="4"/>
      <c r="Q208" s="4"/>
      <c r="R208" s="4"/>
      <c r="S208" s="4"/>
      <c r="T208" s="4"/>
      <c r="U208" s="4"/>
      <c r="V208" s="4"/>
      <c r="W208" s="4"/>
      <c r="X208" s="4"/>
      <c r="Y208" s="4"/>
      <c r="Z208" s="4"/>
      <c r="AA208" s="4"/>
      <c r="AB208" s="3"/>
      <c r="AC208" s="3"/>
      <c r="AD208" s="3"/>
      <c r="AZ208" s="3"/>
    </row>
    <row r="209" ht="15.75" customHeight="1">
      <c r="A209" s="4"/>
      <c r="B209" s="4"/>
      <c r="C209" s="4"/>
      <c r="D209" s="4"/>
      <c r="E209" s="3"/>
      <c r="F209" s="4"/>
      <c r="G209" s="4"/>
      <c r="H209" s="4"/>
      <c r="I209" s="4"/>
      <c r="J209" s="4"/>
      <c r="K209" s="4"/>
      <c r="L209" s="4"/>
      <c r="M209" s="4"/>
      <c r="N209" s="4"/>
      <c r="O209" s="4"/>
      <c r="P209" s="4"/>
      <c r="Q209" s="4"/>
      <c r="R209" s="4"/>
      <c r="S209" s="4"/>
      <c r="T209" s="4"/>
      <c r="U209" s="4"/>
      <c r="V209" s="4"/>
      <c r="W209" s="4"/>
      <c r="X209" s="4"/>
      <c r="Y209" s="4"/>
      <c r="Z209" s="4"/>
      <c r="AA209" s="4"/>
      <c r="AB209" s="3"/>
      <c r="AC209" s="3"/>
      <c r="AD209" s="3"/>
      <c r="AZ209" s="3"/>
    </row>
    <row r="210" ht="15.75" customHeight="1">
      <c r="A210" s="4"/>
      <c r="B210" s="4"/>
      <c r="C210" s="4"/>
      <c r="D210" s="4"/>
      <c r="E210" s="3"/>
      <c r="F210" s="4"/>
      <c r="G210" s="4"/>
      <c r="H210" s="4"/>
      <c r="I210" s="4"/>
      <c r="J210" s="4"/>
      <c r="K210" s="4"/>
      <c r="L210" s="4"/>
      <c r="M210" s="4"/>
      <c r="N210" s="4"/>
      <c r="O210" s="4"/>
      <c r="P210" s="4"/>
      <c r="Q210" s="4"/>
      <c r="R210" s="4"/>
      <c r="S210" s="4"/>
      <c r="T210" s="4"/>
      <c r="U210" s="4"/>
      <c r="V210" s="4"/>
      <c r="W210" s="4"/>
      <c r="X210" s="4"/>
      <c r="Y210" s="4"/>
      <c r="Z210" s="4"/>
      <c r="AA210" s="4"/>
      <c r="AB210" s="3"/>
      <c r="AC210" s="3"/>
      <c r="AD210" s="3"/>
      <c r="AZ210" s="3"/>
    </row>
    <row r="211" ht="15.75" customHeight="1">
      <c r="A211" s="4"/>
      <c r="B211" s="4"/>
      <c r="C211" s="4"/>
      <c r="D211" s="4"/>
      <c r="E211" s="3"/>
      <c r="F211" s="4"/>
      <c r="G211" s="4"/>
      <c r="H211" s="4"/>
      <c r="I211" s="4"/>
      <c r="J211" s="4"/>
      <c r="K211" s="4"/>
      <c r="L211" s="4"/>
      <c r="M211" s="4"/>
      <c r="N211" s="4"/>
      <c r="O211" s="4"/>
      <c r="P211" s="4"/>
      <c r="Q211" s="4"/>
      <c r="R211" s="4"/>
      <c r="S211" s="4"/>
      <c r="T211" s="4"/>
      <c r="U211" s="4"/>
      <c r="V211" s="4"/>
      <c r="W211" s="4"/>
      <c r="X211" s="4"/>
      <c r="Y211" s="4"/>
      <c r="Z211" s="4"/>
      <c r="AA211" s="4"/>
      <c r="AB211" s="3"/>
      <c r="AC211" s="3"/>
      <c r="AD211" s="3"/>
      <c r="AZ211" s="3"/>
    </row>
    <row r="212" ht="15.75" customHeight="1">
      <c r="A212" s="4"/>
      <c r="B212" s="4"/>
      <c r="C212" s="4"/>
      <c r="D212" s="4"/>
      <c r="E212" s="3"/>
      <c r="F212" s="4"/>
      <c r="G212" s="4"/>
      <c r="H212" s="4"/>
      <c r="I212" s="4"/>
      <c r="J212" s="4"/>
      <c r="K212" s="4"/>
      <c r="L212" s="4"/>
      <c r="M212" s="4"/>
      <c r="N212" s="4"/>
      <c r="O212" s="4"/>
      <c r="P212" s="4"/>
      <c r="Q212" s="4"/>
      <c r="R212" s="4"/>
      <c r="S212" s="4"/>
      <c r="T212" s="4"/>
      <c r="U212" s="4"/>
      <c r="V212" s="4"/>
      <c r="W212" s="4"/>
      <c r="X212" s="4"/>
      <c r="Y212" s="4"/>
      <c r="Z212" s="4"/>
      <c r="AA212" s="4"/>
      <c r="AB212" s="3"/>
      <c r="AC212" s="3"/>
      <c r="AD212" s="3"/>
      <c r="AZ212" s="3"/>
    </row>
    <row r="213" ht="15.75" customHeight="1">
      <c r="A213" s="4"/>
      <c r="B213" s="4"/>
      <c r="C213" s="4"/>
      <c r="D213" s="4"/>
      <c r="E213" s="3"/>
      <c r="F213" s="4"/>
      <c r="G213" s="4"/>
      <c r="H213" s="4"/>
      <c r="I213" s="4"/>
      <c r="J213" s="4"/>
      <c r="K213" s="4"/>
      <c r="L213" s="4"/>
      <c r="M213" s="4"/>
      <c r="N213" s="4"/>
      <c r="O213" s="4"/>
      <c r="P213" s="4"/>
      <c r="Q213" s="4"/>
      <c r="R213" s="4"/>
      <c r="S213" s="4"/>
      <c r="T213" s="4"/>
      <c r="U213" s="4"/>
      <c r="V213" s="4"/>
      <c r="W213" s="4"/>
      <c r="X213" s="4"/>
      <c r="Y213" s="4"/>
      <c r="Z213" s="4"/>
      <c r="AA213" s="4"/>
      <c r="AB213" s="3"/>
      <c r="AC213" s="3"/>
      <c r="AD213" s="3"/>
      <c r="AZ213" s="3"/>
    </row>
    <row r="214" ht="15.75" customHeight="1">
      <c r="A214" s="4"/>
      <c r="B214" s="4"/>
      <c r="C214" s="4"/>
      <c r="D214" s="4"/>
      <c r="E214" s="3"/>
      <c r="F214" s="4"/>
      <c r="G214" s="4"/>
      <c r="H214" s="4"/>
      <c r="I214" s="4"/>
      <c r="J214" s="4"/>
      <c r="K214" s="4"/>
      <c r="L214" s="4"/>
      <c r="M214" s="4"/>
      <c r="N214" s="4"/>
      <c r="O214" s="4"/>
      <c r="P214" s="4"/>
      <c r="Q214" s="4"/>
      <c r="R214" s="4"/>
      <c r="S214" s="4"/>
      <c r="T214" s="4"/>
      <c r="U214" s="4"/>
      <c r="V214" s="4"/>
      <c r="W214" s="4"/>
      <c r="X214" s="4"/>
      <c r="Y214" s="4"/>
      <c r="Z214" s="4"/>
      <c r="AA214" s="4"/>
      <c r="AB214" s="3"/>
      <c r="AC214" s="3"/>
      <c r="AD214" s="3"/>
      <c r="AZ214" s="3"/>
    </row>
    <row r="215" ht="15.75" customHeight="1">
      <c r="A215" s="4"/>
      <c r="B215" s="4"/>
      <c r="C215" s="4"/>
      <c r="D215" s="4"/>
      <c r="E215" s="3"/>
      <c r="F215" s="4"/>
      <c r="G215" s="4"/>
      <c r="H215" s="4"/>
      <c r="I215" s="4"/>
      <c r="J215" s="4"/>
      <c r="K215" s="4"/>
      <c r="L215" s="4"/>
      <c r="M215" s="4"/>
      <c r="N215" s="4"/>
      <c r="O215" s="4"/>
      <c r="P215" s="4"/>
      <c r="Q215" s="4"/>
      <c r="R215" s="4"/>
      <c r="S215" s="4"/>
      <c r="T215" s="4"/>
      <c r="U215" s="4"/>
      <c r="V215" s="4"/>
      <c r="W215" s="4"/>
      <c r="X215" s="4"/>
      <c r="Y215" s="4"/>
      <c r="Z215" s="4"/>
      <c r="AA215" s="4"/>
      <c r="AB215" s="3"/>
      <c r="AC215" s="3"/>
      <c r="AD215" s="3"/>
      <c r="AZ215" s="3"/>
    </row>
    <row r="216" ht="15.75" customHeight="1">
      <c r="A216" s="4"/>
      <c r="B216" s="4"/>
      <c r="C216" s="4"/>
      <c r="D216" s="4"/>
      <c r="E216" s="3"/>
      <c r="F216" s="4"/>
      <c r="G216" s="4"/>
      <c r="H216" s="4"/>
      <c r="I216" s="4"/>
      <c r="J216" s="4"/>
      <c r="K216" s="4"/>
      <c r="L216" s="4"/>
      <c r="M216" s="4"/>
      <c r="N216" s="4"/>
      <c r="O216" s="4"/>
      <c r="P216" s="4"/>
      <c r="Q216" s="4"/>
      <c r="R216" s="4"/>
      <c r="S216" s="4"/>
      <c r="T216" s="4"/>
      <c r="U216" s="4"/>
      <c r="V216" s="4"/>
      <c r="W216" s="4"/>
      <c r="X216" s="4"/>
      <c r="Y216" s="4"/>
      <c r="Z216" s="4"/>
      <c r="AA216" s="4"/>
      <c r="AB216" s="3"/>
      <c r="AC216" s="3"/>
      <c r="AD216" s="3"/>
      <c r="AZ216" s="3"/>
    </row>
    <row r="217" ht="15.75" customHeight="1">
      <c r="A217" s="4"/>
      <c r="B217" s="4"/>
      <c r="C217" s="4"/>
      <c r="D217" s="4"/>
      <c r="E217" s="3"/>
      <c r="F217" s="4"/>
      <c r="G217" s="4"/>
      <c r="H217" s="4"/>
      <c r="I217" s="4"/>
      <c r="J217" s="4"/>
      <c r="K217" s="4"/>
      <c r="L217" s="4"/>
      <c r="M217" s="4"/>
      <c r="N217" s="4"/>
      <c r="O217" s="4"/>
      <c r="P217" s="4"/>
      <c r="Q217" s="4"/>
      <c r="R217" s="4"/>
      <c r="S217" s="4"/>
      <c r="T217" s="4"/>
      <c r="U217" s="4"/>
      <c r="V217" s="4"/>
      <c r="W217" s="4"/>
      <c r="X217" s="4"/>
      <c r="Y217" s="4"/>
      <c r="Z217" s="4"/>
      <c r="AA217" s="4"/>
      <c r="AB217" s="3"/>
      <c r="AC217" s="3"/>
      <c r="AD217" s="3"/>
      <c r="AZ217" s="3"/>
    </row>
    <row r="218" ht="15.75" customHeight="1">
      <c r="A218" s="4"/>
      <c r="B218" s="4"/>
      <c r="C218" s="4"/>
      <c r="D218" s="4"/>
      <c r="E218" s="3"/>
      <c r="F218" s="4"/>
      <c r="G218" s="4"/>
      <c r="H218" s="4"/>
      <c r="I218" s="4"/>
      <c r="J218" s="4"/>
      <c r="K218" s="4"/>
      <c r="L218" s="4"/>
      <c r="M218" s="4"/>
      <c r="N218" s="4"/>
      <c r="O218" s="4"/>
      <c r="P218" s="4"/>
      <c r="Q218" s="4"/>
      <c r="R218" s="4"/>
      <c r="S218" s="4"/>
      <c r="T218" s="4"/>
      <c r="U218" s="4"/>
      <c r="V218" s="4"/>
      <c r="W218" s="4"/>
      <c r="X218" s="4"/>
      <c r="Y218" s="4"/>
      <c r="Z218" s="4"/>
      <c r="AA218" s="4"/>
      <c r="AB218" s="3"/>
      <c r="AC218" s="3"/>
      <c r="AD218" s="3"/>
      <c r="AZ218" s="3"/>
    </row>
    <row r="219" ht="15.75" customHeight="1">
      <c r="A219" s="4"/>
      <c r="B219" s="4"/>
      <c r="C219" s="4"/>
      <c r="D219" s="4"/>
      <c r="E219" s="3"/>
      <c r="F219" s="4"/>
      <c r="G219" s="4"/>
      <c r="H219" s="4"/>
      <c r="I219" s="4"/>
      <c r="J219" s="4"/>
      <c r="K219" s="4"/>
      <c r="L219" s="4"/>
      <c r="M219" s="4"/>
      <c r="N219" s="4"/>
      <c r="O219" s="4"/>
      <c r="P219" s="4"/>
      <c r="Q219" s="4"/>
      <c r="R219" s="4"/>
      <c r="S219" s="4"/>
      <c r="T219" s="4"/>
      <c r="U219" s="4"/>
      <c r="V219" s="4"/>
      <c r="W219" s="4"/>
      <c r="X219" s="4"/>
      <c r="Y219" s="4"/>
      <c r="Z219" s="4"/>
      <c r="AA219" s="4"/>
      <c r="AB219" s="3"/>
      <c r="AC219" s="3"/>
      <c r="AD219" s="3"/>
      <c r="AZ219" s="3"/>
    </row>
    <row r="220" ht="15.75" customHeight="1">
      <c r="A220" s="4"/>
      <c r="B220" s="4"/>
      <c r="C220" s="4"/>
      <c r="D220" s="4"/>
      <c r="E220" s="3"/>
      <c r="F220" s="4"/>
      <c r="G220" s="4"/>
      <c r="H220" s="4"/>
      <c r="I220" s="4"/>
      <c r="J220" s="4"/>
      <c r="K220" s="4"/>
      <c r="L220" s="4"/>
      <c r="M220" s="4"/>
      <c r="N220" s="4"/>
      <c r="O220" s="4"/>
      <c r="P220" s="4"/>
      <c r="Q220" s="4"/>
      <c r="R220" s="4"/>
      <c r="S220" s="4"/>
      <c r="T220" s="4"/>
      <c r="U220" s="4"/>
      <c r="V220" s="4"/>
      <c r="W220" s="4"/>
      <c r="X220" s="4"/>
      <c r="Y220" s="4"/>
      <c r="Z220" s="4"/>
      <c r="AA220" s="4"/>
      <c r="AB220" s="3"/>
      <c r="AC220" s="3"/>
      <c r="AD220" s="3"/>
      <c r="AZ220" s="3"/>
    </row>
    <row r="221" ht="15.75" customHeight="1">
      <c r="A221" s="4"/>
      <c r="B221" s="4"/>
      <c r="C221" s="4"/>
      <c r="D221" s="4"/>
      <c r="E221" s="3"/>
      <c r="F221" s="4"/>
      <c r="G221" s="4"/>
      <c r="H221" s="4"/>
      <c r="I221" s="4"/>
      <c r="J221" s="4"/>
      <c r="K221" s="4"/>
      <c r="L221" s="4"/>
      <c r="M221" s="4"/>
      <c r="N221" s="4"/>
      <c r="O221" s="4"/>
      <c r="P221" s="4"/>
      <c r="Q221" s="4"/>
      <c r="R221" s="4"/>
      <c r="S221" s="4"/>
      <c r="T221" s="4"/>
      <c r="U221" s="4"/>
      <c r="V221" s="4"/>
      <c r="W221" s="4"/>
      <c r="X221" s="4"/>
      <c r="Y221" s="4"/>
      <c r="Z221" s="4"/>
      <c r="AA221" s="4"/>
      <c r="AB221" s="3"/>
      <c r="AC221" s="3"/>
      <c r="AD221" s="3"/>
      <c r="AZ221" s="3"/>
    </row>
    <row r="222" ht="15.75" customHeight="1">
      <c r="A222" s="4"/>
      <c r="B222" s="4"/>
      <c r="C222" s="4"/>
      <c r="D222" s="4"/>
      <c r="E222" s="3"/>
      <c r="F222" s="4"/>
      <c r="G222" s="4"/>
      <c r="H222" s="4"/>
      <c r="I222" s="4"/>
      <c r="J222" s="4"/>
      <c r="K222" s="4"/>
      <c r="L222" s="4"/>
      <c r="M222" s="4"/>
      <c r="N222" s="4"/>
      <c r="O222" s="4"/>
      <c r="P222" s="4"/>
      <c r="Q222" s="4"/>
      <c r="R222" s="4"/>
      <c r="S222" s="4"/>
      <c r="T222" s="4"/>
      <c r="U222" s="4"/>
      <c r="V222" s="4"/>
      <c r="W222" s="4"/>
      <c r="X222" s="4"/>
      <c r="Y222" s="4"/>
      <c r="Z222" s="4"/>
      <c r="AA222" s="4"/>
      <c r="AB222" s="3"/>
      <c r="AC222" s="3"/>
      <c r="AD222" s="3"/>
      <c r="AZ222" s="3"/>
    </row>
    <row r="223" ht="15.75" customHeight="1">
      <c r="A223" s="4"/>
      <c r="B223" s="4"/>
      <c r="C223" s="4"/>
      <c r="D223" s="4"/>
      <c r="E223" s="3"/>
      <c r="F223" s="4"/>
      <c r="G223" s="4"/>
      <c r="H223" s="4"/>
      <c r="I223" s="4"/>
      <c r="J223" s="4"/>
      <c r="K223" s="4"/>
      <c r="L223" s="4"/>
      <c r="M223" s="4"/>
      <c r="N223" s="4"/>
      <c r="O223" s="4"/>
      <c r="P223" s="4"/>
      <c r="Q223" s="4"/>
      <c r="R223" s="4"/>
      <c r="S223" s="4"/>
      <c r="T223" s="4"/>
      <c r="U223" s="4"/>
      <c r="V223" s="4"/>
      <c r="W223" s="4"/>
      <c r="X223" s="4"/>
      <c r="Y223" s="4"/>
      <c r="Z223" s="4"/>
      <c r="AA223" s="4"/>
      <c r="AB223" s="3"/>
      <c r="AC223" s="3"/>
      <c r="AD223" s="3"/>
      <c r="AZ223" s="3"/>
    </row>
    <row r="224" ht="15.75" customHeight="1">
      <c r="A224" s="4"/>
      <c r="B224" s="4"/>
      <c r="C224" s="4"/>
      <c r="D224" s="4"/>
      <c r="E224" s="3"/>
      <c r="F224" s="4"/>
      <c r="G224" s="4"/>
      <c r="H224" s="4"/>
      <c r="I224" s="4"/>
      <c r="J224" s="4"/>
      <c r="K224" s="4"/>
      <c r="L224" s="4"/>
      <c r="M224" s="4"/>
      <c r="N224" s="4"/>
      <c r="O224" s="4"/>
      <c r="P224" s="4"/>
      <c r="Q224" s="4"/>
      <c r="R224" s="4"/>
      <c r="S224" s="4"/>
      <c r="T224" s="4"/>
      <c r="U224" s="4"/>
      <c r="V224" s="4"/>
      <c r="W224" s="4"/>
      <c r="X224" s="4"/>
      <c r="Y224" s="4"/>
      <c r="Z224" s="4"/>
      <c r="AA224" s="4"/>
      <c r="AB224" s="3"/>
      <c r="AC224" s="3"/>
      <c r="AD224" s="3"/>
      <c r="AZ224" s="3"/>
    </row>
    <row r="225" ht="15.75" customHeight="1">
      <c r="A225" s="4"/>
      <c r="B225" s="4"/>
      <c r="C225" s="4"/>
      <c r="D225" s="4"/>
      <c r="E225" s="3"/>
      <c r="F225" s="4"/>
      <c r="G225" s="4"/>
      <c r="H225" s="4"/>
      <c r="I225" s="4"/>
      <c r="J225" s="4"/>
      <c r="K225" s="4"/>
      <c r="L225" s="4"/>
      <c r="M225" s="4"/>
      <c r="N225" s="4"/>
      <c r="O225" s="4"/>
      <c r="P225" s="4"/>
      <c r="Q225" s="4"/>
      <c r="R225" s="4"/>
      <c r="S225" s="4"/>
      <c r="T225" s="4"/>
      <c r="U225" s="4"/>
      <c r="V225" s="4"/>
      <c r="W225" s="4"/>
      <c r="X225" s="4"/>
      <c r="Y225" s="4"/>
      <c r="Z225" s="4"/>
      <c r="AA225" s="4"/>
      <c r="AB225" s="3"/>
      <c r="AC225" s="3"/>
      <c r="AD225" s="3"/>
      <c r="AZ225" s="3"/>
    </row>
    <row r="226" ht="15.75" customHeight="1">
      <c r="A226" s="4"/>
      <c r="B226" s="4"/>
      <c r="C226" s="4"/>
      <c r="D226" s="4"/>
      <c r="E226" s="3"/>
      <c r="F226" s="4"/>
      <c r="G226" s="4"/>
      <c r="H226" s="4"/>
      <c r="I226" s="4"/>
      <c r="J226" s="4"/>
      <c r="K226" s="4"/>
      <c r="L226" s="4"/>
      <c r="M226" s="4"/>
      <c r="N226" s="4"/>
      <c r="O226" s="4"/>
      <c r="P226" s="4"/>
      <c r="Q226" s="4"/>
      <c r="R226" s="4"/>
      <c r="S226" s="4"/>
      <c r="T226" s="4"/>
      <c r="U226" s="4"/>
      <c r="V226" s="4"/>
      <c r="W226" s="4"/>
      <c r="X226" s="4"/>
      <c r="Y226" s="4"/>
      <c r="Z226" s="4"/>
      <c r="AA226" s="4"/>
      <c r="AB226" s="3"/>
      <c r="AC226" s="3"/>
      <c r="AD226" s="3"/>
      <c r="AZ226" s="3"/>
    </row>
    <row r="227" ht="15.75" customHeight="1">
      <c r="A227" s="4"/>
      <c r="B227" s="4"/>
      <c r="C227" s="4"/>
      <c r="D227" s="4"/>
      <c r="E227" s="3"/>
      <c r="F227" s="4"/>
      <c r="G227" s="4"/>
      <c r="H227" s="4"/>
      <c r="I227" s="4"/>
      <c r="J227" s="4"/>
      <c r="K227" s="4"/>
      <c r="L227" s="4"/>
      <c r="M227" s="4"/>
      <c r="N227" s="4"/>
      <c r="O227" s="4"/>
      <c r="P227" s="4"/>
      <c r="Q227" s="4"/>
      <c r="R227" s="4"/>
      <c r="S227" s="4"/>
      <c r="T227" s="4"/>
      <c r="U227" s="4"/>
      <c r="V227" s="4"/>
      <c r="W227" s="4"/>
      <c r="X227" s="4"/>
      <c r="Y227" s="4"/>
      <c r="Z227" s="4"/>
      <c r="AA227" s="4"/>
      <c r="AB227" s="3"/>
      <c r="AC227" s="3"/>
      <c r="AD227" s="3"/>
      <c r="AZ227" s="3"/>
    </row>
    <row r="228" ht="15.75" customHeight="1">
      <c r="A228" s="4"/>
      <c r="B228" s="4"/>
      <c r="C228" s="4"/>
      <c r="D228" s="4"/>
      <c r="E228" s="3"/>
      <c r="F228" s="4"/>
      <c r="G228" s="4"/>
      <c r="H228" s="4"/>
      <c r="I228" s="4"/>
      <c r="J228" s="4"/>
      <c r="K228" s="4"/>
      <c r="L228" s="4"/>
      <c r="M228" s="4"/>
      <c r="N228" s="4"/>
      <c r="O228" s="4"/>
      <c r="P228" s="4"/>
      <c r="Q228" s="4"/>
      <c r="R228" s="4"/>
      <c r="S228" s="4"/>
      <c r="T228" s="4"/>
      <c r="U228" s="4"/>
      <c r="V228" s="4"/>
      <c r="W228" s="4"/>
      <c r="X228" s="4"/>
      <c r="Y228" s="4"/>
      <c r="Z228" s="4"/>
      <c r="AA228" s="4"/>
      <c r="AB228" s="3"/>
      <c r="AC228" s="3"/>
      <c r="AD228" s="3"/>
      <c r="A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Z1000" s="3"/>
    </row>
  </sheetData>
  <mergeCells count="40">
    <mergeCell ref="R8:R9"/>
    <mergeCell ref="S8:S9"/>
    <mergeCell ref="U8:U9"/>
    <mergeCell ref="V8:V9"/>
    <mergeCell ref="W8:W9"/>
    <mergeCell ref="X8:X9"/>
    <mergeCell ref="Y8:Y9"/>
    <mergeCell ref="Z8:Z9"/>
    <mergeCell ref="A2:AC2"/>
    <mergeCell ref="A3:D3"/>
    <mergeCell ref="A4:D4"/>
    <mergeCell ref="A5:D5"/>
    <mergeCell ref="A7:A9"/>
    <mergeCell ref="B7:B9"/>
    <mergeCell ref="AC7:AC9"/>
    <mergeCell ref="AA8:AA9"/>
    <mergeCell ref="A29:C29"/>
    <mergeCell ref="A37:C37"/>
    <mergeCell ref="E7:E9"/>
    <mergeCell ref="F7:K7"/>
    <mergeCell ref="F8:G8"/>
    <mergeCell ref="H8:I8"/>
    <mergeCell ref="J8:K8"/>
    <mergeCell ref="A11:M11"/>
    <mergeCell ref="A23:C23"/>
    <mergeCell ref="C7:C9"/>
    <mergeCell ref="D7:D9"/>
    <mergeCell ref="L7:L9"/>
    <mergeCell ref="M7:M9"/>
    <mergeCell ref="N7:N9"/>
    <mergeCell ref="O7:O9"/>
    <mergeCell ref="N6:S6"/>
    <mergeCell ref="Q7:S7"/>
    <mergeCell ref="T7:T9"/>
    <mergeCell ref="U7:Y7"/>
    <mergeCell ref="Z7:AA7"/>
    <mergeCell ref="AB7:AB9"/>
    <mergeCell ref="AD7:AD9"/>
    <mergeCell ref="P7:P9"/>
    <mergeCell ref="Q8:Q9"/>
  </mergeCells>
  <conditionalFormatting sqref="U11:U28">
    <cfRule type="cellIs" dxfId="0" priority="1" operator="equal">
      <formula>"5 - Sangat Tinggi"</formula>
    </cfRule>
  </conditionalFormatting>
  <conditionalFormatting sqref="U11:U28">
    <cfRule type="cellIs" dxfId="1" priority="2" operator="equal">
      <formula>"4 - Tinggi"</formula>
    </cfRule>
  </conditionalFormatting>
  <conditionalFormatting sqref="U11:U28">
    <cfRule type="cellIs" dxfId="2" priority="3" operator="equal">
      <formula>"3 - Sederhana"</formula>
    </cfRule>
  </conditionalFormatting>
  <conditionalFormatting sqref="U11:U28">
    <cfRule type="cellIs" dxfId="3" priority="4" operator="equal">
      <formula>"2 - Rendah"</formula>
    </cfRule>
  </conditionalFormatting>
  <conditionalFormatting sqref="U11:U28">
    <cfRule type="cellIs" dxfId="4" priority="5" operator="equal">
      <formula>"1 - Sangat Rendah"</formula>
    </cfRule>
  </conditionalFormatting>
  <conditionalFormatting sqref="V11:V28">
    <cfRule type="cellIs" dxfId="0" priority="6" operator="equal">
      <formula>"5 - Sangat Tinggi"</formula>
    </cfRule>
  </conditionalFormatting>
  <conditionalFormatting sqref="V11:V28">
    <cfRule type="cellIs" dxfId="1" priority="7" operator="equal">
      <formula>"4 - Tinggi"</formula>
    </cfRule>
  </conditionalFormatting>
  <conditionalFormatting sqref="V11:V28">
    <cfRule type="cellIs" dxfId="2" priority="8" operator="equal">
      <formula>"3 - Sederhana"</formula>
    </cfRule>
  </conditionalFormatting>
  <conditionalFormatting sqref="V11:V28">
    <cfRule type="cellIs" dxfId="3" priority="9" operator="equal">
      <formula>"2 - Rendah"</formula>
    </cfRule>
  </conditionalFormatting>
  <conditionalFormatting sqref="V11:V28">
    <cfRule type="cellIs" dxfId="4" priority="10" operator="equal">
      <formula>"1 - Sangat Rendah"</formula>
    </cfRule>
  </conditionalFormatting>
  <conditionalFormatting sqref="W11:W28">
    <cfRule type="cellIs" dxfId="0" priority="11" operator="equal">
      <formula>"5 - Sangat Tinggi"</formula>
    </cfRule>
  </conditionalFormatting>
  <conditionalFormatting sqref="W11:W28">
    <cfRule type="cellIs" dxfId="1" priority="12" operator="equal">
      <formula>"4 - Tinggi"</formula>
    </cfRule>
  </conditionalFormatting>
  <conditionalFormatting sqref="W11:W28">
    <cfRule type="cellIs" dxfId="2" priority="13" operator="equal">
      <formula>"3 - Sederhana"</formula>
    </cfRule>
  </conditionalFormatting>
  <conditionalFormatting sqref="W11:W28">
    <cfRule type="cellIs" dxfId="3" priority="14" operator="equal">
      <formula>"2 - Rendah"</formula>
    </cfRule>
  </conditionalFormatting>
  <conditionalFormatting sqref="W11:W28">
    <cfRule type="cellIs" dxfId="4" priority="15" operator="equal">
      <formula>"1 - Sangat Rendah"</formula>
    </cfRule>
  </conditionalFormatting>
  <conditionalFormatting sqref="X11:X28">
    <cfRule type="cellIs" dxfId="0" priority="16" operator="equal">
      <formula>"5 - Sangat Tinggi"</formula>
    </cfRule>
  </conditionalFormatting>
  <conditionalFormatting sqref="X11:X28">
    <cfRule type="cellIs" dxfId="1" priority="17" operator="equal">
      <formula>"4 - Tinggi"</formula>
    </cfRule>
  </conditionalFormatting>
  <conditionalFormatting sqref="X11:X28">
    <cfRule type="cellIs" dxfId="2" priority="18" operator="equal">
      <formula>"3 - Sederhana"</formula>
    </cfRule>
  </conditionalFormatting>
  <conditionalFormatting sqref="X11:X28">
    <cfRule type="cellIs" dxfId="3" priority="19" operator="equal">
      <formula>"2 - Rendah"</formula>
    </cfRule>
  </conditionalFormatting>
  <conditionalFormatting sqref="X11:X28">
    <cfRule type="cellIs" dxfId="4" priority="20" operator="equal">
      <formula>"1 - Sangat Rendah"</formula>
    </cfRule>
  </conditionalFormatting>
  <conditionalFormatting sqref="Y11:Y28">
    <cfRule type="cellIs" dxfId="0" priority="21" operator="equal">
      <formula>"5 - Sangat Tinggi"</formula>
    </cfRule>
  </conditionalFormatting>
  <conditionalFormatting sqref="Y11:Y28">
    <cfRule type="cellIs" dxfId="1" priority="22" operator="equal">
      <formula>"4 - Tinggi"</formula>
    </cfRule>
  </conditionalFormatting>
  <conditionalFormatting sqref="Y11:Y28">
    <cfRule type="cellIs" dxfId="2" priority="23" operator="equal">
      <formula>"3 - Sederhana"</formula>
    </cfRule>
  </conditionalFormatting>
  <conditionalFormatting sqref="Y11:Y28">
    <cfRule type="cellIs" dxfId="3" priority="24" operator="equal">
      <formula>"2 - Rendah"</formula>
    </cfRule>
  </conditionalFormatting>
  <conditionalFormatting sqref="Y11:Y28">
    <cfRule type="cellIs" dxfId="4" priority="25" operator="equal">
      <formula>"1 - Sangat Rendah"</formula>
    </cfRule>
  </conditionalFormatting>
  <conditionalFormatting sqref="Z11:Z28">
    <cfRule type="colorScale" priority="26">
      <colorScale>
        <cfvo type="formula" val="1"/>
        <cfvo type="formula" val="3"/>
        <cfvo type="formula" val="5"/>
        <color rgb="FF2E75B6"/>
        <color rgb="FFFFEB84"/>
        <color rgb="FFC00000"/>
      </colorScale>
    </cfRule>
  </conditionalFormatting>
  <conditionalFormatting sqref="AA11:AA28">
    <cfRule type="cellIs" dxfId="5" priority="27" operator="equal">
      <formula>"TINGGI"</formula>
    </cfRule>
  </conditionalFormatting>
  <conditionalFormatting sqref="AA11:AA28">
    <cfRule type="cellIs" dxfId="6" priority="28" operator="equal">
      <formula>"SEDERHANA"</formula>
    </cfRule>
  </conditionalFormatting>
  <conditionalFormatting sqref="AA11:AA28">
    <cfRule type="cellIs" dxfId="7" priority="29" operator="equal">
      <formula>"RENDAH"</formula>
    </cfRule>
  </conditionalFormatting>
  <dataValidations>
    <dataValidation type="decimal" allowBlank="1" showInputMessage="1" showErrorMessage="1" prompt="Nilai tidak sah - Sila masukkan nombor 1 hingga 5" sqref="AC11:AC28">
      <formula1>1.0</formula1>
      <formula2>5.0</formula2>
    </dataValidation>
    <dataValidation type="list" allowBlank="1" showInputMessage="1" showErrorMessage="1" prompt="Nilai tidak sah - Sila pilih dari senarai dropdown" sqref="U12:Y22 U24:Y28">
      <formula1>"5 - Sangat Tinggi,4 - Tinggi,3 - Sederhana,2 - Rendah,1 - Sangat Rendah"</formula1>
    </dataValidation>
  </dataValidations>
  <printOptions/>
  <pageMargins bottom="0.75" footer="0.0" header="0.0" left="0.25" right="0.25" top="0.75"/>
  <pageSetup fitToHeight="0"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030A0"/>
    <pageSetUpPr/>
  </sheetPr>
  <sheetViews>
    <sheetView workbookViewId="0">
      <pane xSplit="5.0" ySplit="4.0" topLeftCell="F5" activePane="bottomRight" state="frozen"/>
      <selection activeCell="F1" sqref="F1" pane="topRight"/>
      <selection activeCell="A5" sqref="A5" pane="bottomLeft"/>
      <selection activeCell="F5" sqref="F5" pane="bottomRight"/>
    </sheetView>
  </sheetViews>
  <sheetFormatPr customHeight="1" defaultColWidth="14.43" defaultRowHeight="15.0"/>
  <cols>
    <col customWidth="1" min="1" max="1" width="8.0"/>
    <col customWidth="1" min="2" max="2" width="6.0"/>
    <col customWidth="1" min="3" max="3" width="35.0"/>
    <col customWidth="1" min="4" max="4" width="10.0"/>
    <col customWidth="1" min="5" max="5" width="14.0"/>
    <col customWidth="1" min="6" max="6" width="51.86"/>
    <col customWidth="1" min="7" max="7" width="20.0"/>
    <col customWidth="1" min="8" max="8" width="16.0"/>
    <col customWidth="1" min="9" max="9" width="56.0"/>
    <col customWidth="1" hidden="1" min="10" max="10" width="10.0"/>
    <col customWidth="1" hidden="1" min="11" max="11" width="12.0"/>
    <col customWidth="1" min="12" max="26" width="8.57"/>
  </cols>
  <sheetData>
    <row r="1" ht="27.75" customHeight="1">
      <c r="A1" s="112" t="s">
        <v>77</v>
      </c>
      <c r="B1" s="113"/>
      <c r="C1" s="113"/>
      <c r="D1" s="113"/>
      <c r="E1" s="113"/>
      <c r="F1" s="113"/>
      <c r="G1" s="113"/>
      <c r="H1" s="114"/>
      <c r="I1" s="3"/>
      <c r="J1" s="3"/>
      <c r="K1" s="3"/>
    </row>
    <row r="2" ht="21.75" customHeight="1">
      <c r="A2" s="115" t="s">
        <v>78</v>
      </c>
      <c r="B2" s="113"/>
      <c r="C2" s="113"/>
      <c r="D2" s="113"/>
      <c r="E2" s="113"/>
      <c r="F2" s="113"/>
      <c r="G2" s="113"/>
      <c r="H2" s="114"/>
      <c r="I2" s="3"/>
      <c r="J2" s="3"/>
      <c r="K2" s="3"/>
    </row>
    <row r="3" ht="7.5" customHeight="1">
      <c r="A3" s="3"/>
      <c r="B3" s="3"/>
      <c r="C3" s="3"/>
      <c r="D3" s="3"/>
      <c r="E3" s="3"/>
      <c r="F3" s="3"/>
      <c r="G3" s="3"/>
      <c r="H3" s="3"/>
      <c r="I3" s="3"/>
      <c r="J3" s="3"/>
      <c r="K3" s="116">
        <f>COUNTA(F5:F134)</f>
        <v>18</v>
      </c>
    </row>
    <row r="4">
      <c r="A4" s="117" t="s">
        <v>79</v>
      </c>
      <c r="B4" s="117" t="s">
        <v>80</v>
      </c>
      <c r="C4" s="117" t="s">
        <v>81</v>
      </c>
      <c r="D4" s="117" t="s">
        <v>82</v>
      </c>
      <c r="E4" s="117" t="s">
        <v>30</v>
      </c>
      <c r="F4" s="117" t="s">
        <v>83</v>
      </c>
      <c r="G4" s="117" t="s">
        <v>84</v>
      </c>
      <c r="H4" s="117" t="s">
        <v>85</v>
      </c>
      <c r="I4" s="117" t="s">
        <v>13</v>
      </c>
      <c r="J4" s="3"/>
      <c r="K4" s="117" t="s">
        <v>86</v>
      </c>
    </row>
    <row r="5" ht="24.0" customHeight="1">
      <c r="A5" s="118">
        <v>1.0</v>
      </c>
      <c r="B5" s="48">
        <v>1.0</v>
      </c>
      <c r="C5" s="49" t="str">
        <f>'Data &amp; Matriks'!B12</f>
        <v>Jururawat</v>
      </c>
      <c r="D5" s="50" t="str">
        <f>'Data &amp; Matriks'!C12</f>
        <v>U5</v>
      </c>
      <c r="E5" s="119" t="str">
        <f>IF('Data &amp; Matriks'!AA12="","",'Data &amp; Matriks'!AA12)</f>
        <v>TINGGI</v>
      </c>
      <c r="F5" s="99" t="s">
        <v>87</v>
      </c>
      <c r="G5" s="64" t="s">
        <v>88</v>
      </c>
      <c r="H5" s="64">
        <v>2240.0</v>
      </c>
      <c r="I5" s="99" t="s">
        <v>89</v>
      </c>
      <c r="J5" s="65">
        <f>'Data &amp; Matriks'!AC12</f>
        <v>1</v>
      </c>
      <c r="K5" s="120">
        <f>IF(AND(F5="",G5=""),"",IF(E5="TINGGI",3000000,IF(E5="SEDERHANA",2000000,IF(E5="RENDAH",1000000,500000)))+(89-5))</f>
        <v>3000084</v>
      </c>
    </row>
    <row r="6" ht="24.0" customHeight="1">
      <c r="A6" s="31"/>
      <c r="B6" s="48">
        <v>2.0</v>
      </c>
      <c r="C6" s="49" t="str">
        <f>'Data &amp; Matriks'!B12</f>
        <v>Jururawat</v>
      </c>
      <c r="D6" s="50" t="str">
        <f>'Data &amp; Matriks'!C12</f>
        <v>U5</v>
      </c>
      <c r="E6" s="119" t="str">
        <f>IF('Data &amp; Matriks'!AA12="","",'Data &amp; Matriks'!AA12)</f>
        <v>TINGGI</v>
      </c>
      <c r="F6" s="99"/>
      <c r="G6" s="64"/>
      <c r="H6" s="121"/>
      <c r="I6" s="99"/>
      <c r="J6" s="65">
        <f>'Data &amp; Matriks'!AC12</f>
        <v>1</v>
      </c>
      <c r="K6" s="120" t="str">
        <f>IF(AND(F6="",G6=""),"",IF(E6="TINGGI",3000000,IF(E6="SEDERHANA",2000000,IF(E6="RENDAH",1000000,500000)))+(89-6))</f>
        <v/>
      </c>
    </row>
    <row r="7" ht="24.0" customHeight="1">
      <c r="A7" s="31"/>
      <c r="B7" s="48">
        <v>3.0</v>
      </c>
      <c r="C7" s="49" t="str">
        <f>'Data &amp; Matriks'!B12</f>
        <v>Jururawat</v>
      </c>
      <c r="D7" s="50" t="str">
        <f>'Data &amp; Matriks'!C12</f>
        <v>U5</v>
      </c>
      <c r="E7" s="119" t="str">
        <f>IF('Data &amp; Matriks'!AA12="","",'Data &amp; Matriks'!AA12)</f>
        <v>TINGGI</v>
      </c>
      <c r="F7" s="99"/>
      <c r="G7" s="50"/>
      <c r="H7" s="50"/>
      <c r="I7" s="49"/>
      <c r="J7" s="65">
        <f>'Data &amp; Matriks'!AC12</f>
        <v>1</v>
      </c>
      <c r="K7" s="120" t="str">
        <f>IF(AND(F7="",G7=""),"",IF(E7="TINGGI",3000000,IF(E7="SEDERHANA",2000000,IF(E7="RENDAH",1000000,500000)))+(89-7))</f>
        <v/>
      </c>
    </row>
    <row r="8" ht="24.0" customHeight="1">
      <c r="A8" s="31"/>
      <c r="B8" s="48">
        <v>4.0</v>
      </c>
      <c r="C8" s="49" t="str">
        <f>'Data &amp; Matriks'!B12</f>
        <v>Jururawat</v>
      </c>
      <c r="D8" s="50" t="str">
        <f>'Data &amp; Matriks'!C12</f>
        <v>U5</v>
      </c>
      <c r="E8" s="119" t="str">
        <f>IF('Data &amp; Matriks'!AA12="","",'Data &amp; Matriks'!AA12)</f>
        <v>TINGGI</v>
      </c>
      <c r="F8" s="49"/>
      <c r="G8" s="50"/>
      <c r="H8" s="50"/>
      <c r="I8" s="49"/>
      <c r="J8" s="65">
        <f>'Data &amp; Matriks'!AC12</f>
        <v>1</v>
      </c>
      <c r="K8" s="120" t="str">
        <f>IF(AND(F8="",G8=""),"",IF(E8="TINGGI",3000000,IF(E8="SEDERHANA",2000000,IF(E8="RENDAH",1000000,500000)))+(89-8))</f>
        <v/>
      </c>
    </row>
    <row r="9" ht="24.0" customHeight="1">
      <c r="A9" s="38"/>
      <c r="B9" s="48">
        <v>5.0</v>
      </c>
      <c r="C9" s="49" t="str">
        <f>'Data &amp; Matriks'!B12</f>
        <v>Jururawat</v>
      </c>
      <c r="D9" s="50" t="str">
        <f>'Data &amp; Matriks'!C12</f>
        <v>U5</v>
      </c>
      <c r="E9" s="119" t="str">
        <f>IF('Data &amp; Matriks'!AA12="","",'Data &amp; Matriks'!AA12)</f>
        <v>TINGGI</v>
      </c>
      <c r="F9" s="49"/>
      <c r="G9" s="50"/>
      <c r="H9" s="50"/>
      <c r="I9" s="49"/>
      <c r="J9" s="65">
        <f>'Data &amp; Matriks'!AC12</f>
        <v>1</v>
      </c>
      <c r="K9" s="120" t="str">
        <f>IF(AND(F9="",G9=""),"",IF(E9="TINGGI",3000000,IF(E9="SEDERHANA",2000000,IF(E9="RENDAH",1000000,500000)))+(89-9))</f>
        <v/>
      </c>
    </row>
    <row r="10" ht="24.0" customHeight="1">
      <c r="A10" s="118">
        <v>2.0</v>
      </c>
      <c r="B10" s="48">
        <v>1.0</v>
      </c>
      <c r="C10" s="49" t="str">
        <f>'Data &amp; Matriks'!B13</f>
        <v>Penolong Pegawai Perubatan</v>
      </c>
      <c r="D10" s="50" t="str">
        <f>'Data &amp; Matriks'!C13</f>
        <v>U5</v>
      </c>
      <c r="E10" s="119" t="str">
        <f>IF('Data &amp; Matriks'!AA13="","",'Data &amp; Matriks'!AA13)</f>
        <v>SEDERHANA</v>
      </c>
      <c r="F10" s="99" t="s">
        <v>90</v>
      </c>
      <c r="G10" s="64" t="s">
        <v>91</v>
      </c>
      <c r="H10" s="64">
        <v>531.0</v>
      </c>
      <c r="I10" s="99" t="s">
        <v>92</v>
      </c>
      <c r="J10" s="65">
        <f>'Data &amp; Matriks'!AC13</f>
        <v>1</v>
      </c>
      <c r="K10" s="120">
        <f>IF(AND(F10="",G10=""),"",IF(E10="TINGGI",3000000,IF(E10="SEDERHANA",2000000,IF(E10="RENDAH",1000000,500000)))+(89-10))</f>
        <v>2000079</v>
      </c>
    </row>
    <row r="11" ht="24.0" customHeight="1">
      <c r="A11" s="31"/>
      <c r="B11" s="48">
        <v>2.0</v>
      </c>
      <c r="C11" s="49" t="str">
        <f>'Data &amp; Matriks'!B13</f>
        <v>Penolong Pegawai Perubatan</v>
      </c>
      <c r="D11" s="50" t="str">
        <f>'Data &amp; Matriks'!C13</f>
        <v>U5</v>
      </c>
      <c r="E11" s="119" t="str">
        <f>IF('Data &amp; Matriks'!AA13="","",'Data &amp; Matriks'!AA13)</f>
        <v>SEDERHANA</v>
      </c>
      <c r="F11" s="49"/>
      <c r="G11" s="50"/>
      <c r="H11" s="50"/>
      <c r="I11" s="49"/>
      <c r="J11" s="65">
        <f>'Data &amp; Matriks'!AC13</f>
        <v>1</v>
      </c>
      <c r="K11" s="120" t="str">
        <f>IF(AND(F11="",G11=""),"",IF(E11="TINGGI",3000000,IF(E11="SEDERHANA",2000000,IF(E11="RENDAH",1000000,500000)))+(89-11))</f>
        <v/>
      </c>
    </row>
    <row r="12" ht="24.0" customHeight="1">
      <c r="A12" s="31"/>
      <c r="B12" s="48">
        <v>3.0</v>
      </c>
      <c r="C12" s="49" t="str">
        <f>'Data &amp; Matriks'!B13</f>
        <v>Penolong Pegawai Perubatan</v>
      </c>
      <c r="D12" s="50" t="str">
        <f>'Data &amp; Matriks'!C13</f>
        <v>U5</v>
      </c>
      <c r="E12" s="119" t="str">
        <f>IF('Data &amp; Matriks'!AA13="","",'Data &amp; Matriks'!AA13)</f>
        <v>SEDERHANA</v>
      </c>
      <c r="F12" s="49"/>
      <c r="G12" s="50"/>
      <c r="H12" s="50"/>
      <c r="I12" s="49"/>
      <c r="J12" s="65">
        <f>'Data &amp; Matriks'!AC13</f>
        <v>1</v>
      </c>
      <c r="K12" s="120" t="str">
        <f>IF(AND(F12="",G12=""),"",IF(E12="TINGGI",3000000,IF(E12="SEDERHANA",2000000,IF(E12="RENDAH",1000000,500000)))+(89-12))</f>
        <v/>
      </c>
    </row>
    <row r="13" ht="24.0" customHeight="1">
      <c r="A13" s="31"/>
      <c r="B13" s="48">
        <v>4.0</v>
      </c>
      <c r="C13" s="49" t="str">
        <f>'Data &amp; Matriks'!B13</f>
        <v>Penolong Pegawai Perubatan</v>
      </c>
      <c r="D13" s="50" t="str">
        <f>'Data &amp; Matriks'!C13</f>
        <v>U5</v>
      </c>
      <c r="E13" s="119" t="str">
        <f>IF('Data &amp; Matriks'!AA13="","",'Data &amp; Matriks'!AA13)</f>
        <v>SEDERHANA</v>
      </c>
      <c r="F13" s="49"/>
      <c r="G13" s="50"/>
      <c r="H13" s="50"/>
      <c r="I13" s="49"/>
      <c r="J13" s="65">
        <f>'Data &amp; Matriks'!AC13</f>
        <v>1</v>
      </c>
      <c r="K13" s="120" t="str">
        <f>IF(AND(F13="",G13=""),"",IF(E13="TINGGI",3000000,IF(E13="SEDERHANA",2000000,IF(E13="RENDAH",1000000,500000)))+(89-13))</f>
        <v/>
      </c>
    </row>
    <row r="14" ht="24.0" customHeight="1">
      <c r="A14" s="38"/>
      <c r="B14" s="48">
        <v>5.0</v>
      </c>
      <c r="C14" s="49" t="str">
        <f>'Data &amp; Matriks'!B13</f>
        <v>Penolong Pegawai Perubatan</v>
      </c>
      <c r="D14" s="50" t="str">
        <f>'Data &amp; Matriks'!C13</f>
        <v>U5</v>
      </c>
      <c r="E14" s="119" t="str">
        <f>IF('Data &amp; Matriks'!AA13="","",'Data &amp; Matriks'!AA13)</f>
        <v>SEDERHANA</v>
      </c>
      <c r="F14" s="49"/>
      <c r="G14" s="50"/>
      <c r="H14" s="50"/>
      <c r="I14" s="49"/>
      <c r="J14" s="65">
        <f>'Data &amp; Matriks'!AC13</f>
        <v>1</v>
      </c>
      <c r="K14" s="120" t="str">
        <f>IF(AND(F14="",G14=""),"",IF(E14="TINGGI",3000000,IF(E14="SEDERHANA",2000000,IF(E14="RENDAH",1000000,500000)))+(89-14))</f>
        <v/>
      </c>
    </row>
    <row r="15" ht="24.0" customHeight="1">
      <c r="A15" s="118">
        <v>3.0</v>
      </c>
      <c r="B15" s="48">
        <v>1.0</v>
      </c>
      <c r="C15" s="49" t="str">
        <f>'Data &amp; Matriks'!B14</f>
        <v>Juruterapi Pergigian</v>
      </c>
      <c r="D15" s="50" t="str">
        <f>'Data &amp; Matriks'!C14</f>
        <v>U5</v>
      </c>
      <c r="E15" s="119" t="str">
        <f>IF('Data &amp; Matriks'!AA14="","",'Data &amp; Matriks'!AA14)</f>
        <v>RENDAH</v>
      </c>
      <c r="F15" s="99" t="s">
        <v>93</v>
      </c>
      <c r="G15" s="64" t="s">
        <v>94</v>
      </c>
      <c r="H15" s="64">
        <v>48.0</v>
      </c>
      <c r="I15" s="49"/>
      <c r="J15" s="65">
        <f>'Data &amp; Matriks'!AC14</f>
        <v>1</v>
      </c>
      <c r="K15" s="120">
        <f>IF(AND(F15="",G15=""),"",IF(E15="TINGGI",3000000,IF(E15="SEDERHANA",2000000,IF(E15="RENDAH",1000000,500000)))+(89-15))</f>
        <v>1000074</v>
      </c>
    </row>
    <row r="16" ht="24.0" customHeight="1">
      <c r="A16" s="31"/>
      <c r="B16" s="48">
        <v>2.0</v>
      </c>
      <c r="C16" s="49" t="str">
        <f>'Data &amp; Matriks'!B14</f>
        <v>Juruterapi Pergigian</v>
      </c>
      <c r="D16" s="50" t="str">
        <f>'Data &amp; Matriks'!C14</f>
        <v>U5</v>
      </c>
      <c r="E16" s="119" t="str">
        <f>IF('Data &amp; Matriks'!AA14="","",'Data &amp; Matriks'!AA14)</f>
        <v>RENDAH</v>
      </c>
      <c r="F16" s="49"/>
      <c r="G16" s="50"/>
      <c r="H16" s="50"/>
      <c r="I16" s="49"/>
      <c r="J16" s="65">
        <f>'Data &amp; Matriks'!AC14</f>
        <v>1</v>
      </c>
      <c r="K16" s="120" t="str">
        <f>IF(AND(F16="",G16=""),"",IF(E16="TINGGI",3000000,IF(E16="SEDERHANA",2000000,IF(E16="RENDAH",1000000,500000)))+(89-16))</f>
        <v/>
      </c>
    </row>
    <row r="17" ht="24.0" customHeight="1">
      <c r="A17" s="31"/>
      <c r="B17" s="48">
        <v>3.0</v>
      </c>
      <c r="C17" s="49" t="str">
        <f>'Data &amp; Matriks'!B14</f>
        <v>Juruterapi Pergigian</v>
      </c>
      <c r="D17" s="50" t="str">
        <f>'Data &amp; Matriks'!C14</f>
        <v>U5</v>
      </c>
      <c r="E17" s="119" t="str">
        <f>IF('Data &amp; Matriks'!AA14="","",'Data &amp; Matriks'!AA14)</f>
        <v>RENDAH</v>
      </c>
      <c r="F17" s="49"/>
      <c r="G17" s="50"/>
      <c r="H17" s="50"/>
      <c r="I17" s="49"/>
      <c r="J17" s="65">
        <f>'Data &amp; Matriks'!AC14</f>
        <v>1</v>
      </c>
      <c r="K17" s="120" t="str">
        <f>IF(AND(F17="",G17=""),"",IF(E17="TINGGI",3000000,IF(E17="SEDERHANA",2000000,IF(E17="RENDAH",1000000,500000)))+(89-17))</f>
        <v/>
      </c>
    </row>
    <row r="18" ht="24.0" customHeight="1">
      <c r="A18" s="31"/>
      <c r="B18" s="48">
        <v>4.0</v>
      </c>
      <c r="C18" s="49" t="str">
        <f>'Data &amp; Matriks'!B14</f>
        <v>Juruterapi Pergigian</v>
      </c>
      <c r="D18" s="50" t="str">
        <f>'Data &amp; Matriks'!C14</f>
        <v>U5</v>
      </c>
      <c r="E18" s="119" t="str">
        <f>IF('Data &amp; Matriks'!AA14="","",'Data &amp; Matriks'!AA14)</f>
        <v>RENDAH</v>
      </c>
      <c r="F18" s="49"/>
      <c r="G18" s="50"/>
      <c r="H18" s="50"/>
      <c r="I18" s="49"/>
      <c r="J18" s="65">
        <f>'Data &amp; Matriks'!AC14</f>
        <v>1</v>
      </c>
      <c r="K18" s="120" t="str">
        <f>IF(AND(F18="",G18=""),"",IF(E18="TINGGI",3000000,IF(E18="SEDERHANA",2000000,IF(E18="RENDAH",1000000,500000)))+(89-18))</f>
        <v/>
      </c>
    </row>
    <row r="19" ht="24.0" customHeight="1">
      <c r="A19" s="38"/>
      <c r="B19" s="48">
        <v>5.0</v>
      </c>
      <c r="C19" s="49" t="str">
        <f>'Data &amp; Matriks'!B14</f>
        <v>Juruterapi Pergigian</v>
      </c>
      <c r="D19" s="50" t="str">
        <f>'Data &amp; Matriks'!C14</f>
        <v>U5</v>
      </c>
      <c r="E19" s="119" t="str">
        <f>IF('Data &amp; Matriks'!AA14="","",'Data &amp; Matriks'!AA14)</f>
        <v>RENDAH</v>
      </c>
      <c r="F19" s="49"/>
      <c r="G19" s="50"/>
      <c r="H19" s="50"/>
      <c r="I19" s="49"/>
      <c r="J19" s="65">
        <f>'Data &amp; Matriks'!AC14</f>
        <v>1</v>
      </c>
      <c r="K19" s="120" t="str">
        <f>IF(AND(F19="",G19=""),"",IF(E19="TINGGI",3000000,IF(E19="SEDERHANA",2000000,IF(E19="RENDAH",1000000,500000)))+(89-19))</f>
        <v/>
      </c>
    </row>
    <row r="20" ht="24.0" customHeight="1">
      <c r="A20" s="118">
        <v>4.0</v>
      </c>
      <c r="B20" s="48">
        <v>1.0</v>
      </c>
      <c r="C20" s="49" t="str">
        <f>'Data &amp; Matriks'!B15</f>
        <v>Juruteknologi Pergigian</v>
      </c>
      <c r="D20" s="50" t="str">
        <f>'Data &amp; Matriks'!C15</f>
        <v>U5</v>
      </c>
      <c r="E20" s="119" t="str">
        <f>IF('Data &amp; Matriks'!AA15="","",'Data &amp; Matriks'!AA15)</f>
        <v>SEDERHANA</v>
      </c>
      <c r="F20" s="99" t="s">
        <v>95</v>
      </c>
      <c r="G20" s="64" t="s">
        <v>94</v>
      </c>
      <c r="H20" s="64">
        <v>41.0</v>
      </c>
      <c r="I20" s="49"/>
      <c r="J20" s="65">
        <f>'Data &amp; Matriks'!AC15</f>
        <v>1</v>
      </c>
      <c r="K20" s="120">
        <f>IF(AND(F20="",G20=""),"",IF(E20="TINGGI",3000000,IF(E20="SEDERHANA",2000000,IF(E20="RENDAH",1000000,500000)))+(89-20))</f>
        <v>2000069</v>
      </c>
    </row>
    <row r="21" ht="24.0" customHeight="1">
      <c r="A21" s="31"/>
      <c r="B21" s="48">
        <v>2.0</v>
      </c>
      <c r="C21" s="49" t="str">
        <f>'Data &amp; Matriks'!B15</f>
        <v>Juruteknologi Pergigian</v>
      </c>
      <c r="D21" s="50" t="str">
        <f>'Data &amp; Matriks'!C15</f>
        <v>U5</v>
      </c>
      <c r="E21" s="119" t="str">
        <f>IF('Data &amp; Matriks'!AA15="","",'Data &amp; Matriks'!AA15)</f>
        <v>SEDERHANA</v>
      </c>
      <c r="F21" s="49"/>
      <c r="G21" s="50"/>
      <c r="H21" s="50"/>
      <c r="I21" s="49"/>
      <c r="J21" s="65">
        <f>'Data &amp; Matriks'!AC15</f>
        <v>1</v>
      </c>
      <c r="K21" s="120" t="str">
        <f>IF(AND(F21="",G21=""),"",IF(E21="TINGGI",3000000,IF(E21="SEDERHANA",2000000,IF(E21="RENDAH",1000000,500000)))+(89-21))</f>
        <v/>
      </c>
    </row>
    <row r="22" ht="24.0" customHeight="1">
      <c r="A22" s="31"/>
      <c r="B22" s="48">
        <v>3.0</v>
      </c>
      <c r="C22" s="49" t="str">
        <f>'Data &amp; Matriks'!B15</f>
        <v>Juruteknologi Pergigian</v>
      </c>
      <c r="D22" s="50" t="str">
        <f>'Data &amp; Matriks'!C15</f>
        <v>U5</v>
      </c>
      <c r="E22" s="119" t="str">
        <f>IF('Data &amp; Matriks'!AA15="","",'Data &amp; Matriks'!AA15)</f>
        <v>SEDERHANA</v>
      </c>
      <c r="F22" s="49"/>
      <c r="G22" s="50"/>
      <c r="H22" s="50"/>
      <c r="I22" s="49"/>
      <c r="J22" s="65">
        <f>'Data &amp; Matriks'!AC15</f>
        <v>1</v>
      </c>
      <c r="K22" s="120" t="str">
        <f>IF(AND(F22="",G22=""),"",IF(E22="TINGGI",3000000,IF(E22="SEDERHANA",2000000,IF(E22="RENDAH",1000000,500000)))+(89-22))</f>
        <v/>
      </c>
    </row>
    <row r="23" ht="24.0" customHeight="1">
      <c r="A23" s="31"/>
      <c r="B23" s="48">
        <v>4.0</v>
      </c>
      <c r="C23" s="49" t="str">
        <f>'Data &amp; Matriks'!B15</f>
        <v>Juruteknologi Pergigian</v>
      </c>
      <c r="D23" s="50" t="str">
        <f>'Data &amp; Matriks'!C15</f>
        <v>U5</v>
      </c>
      <c r="E23" s="119" t="str">
        <f>IF('Data &amp; Matriks'!AA15="","",'Data &amp; Matriks'!AA15)</f>
        <v>SEDERHANA</v>
      </c>
      <c r="F23" s="49"/>
      <c r="G23" s="50"/>
      <c r="H23" s="50"/>
      <c r="I23" s="49"/>
      <c r="J23" s="65">
        <f>'Data &amp; Matriks'!AC15</f>
        <v>1</v>
      </c>
      <c r="K23" s="120" t="str">
        <f>IF(AND(F23="",G23=""),"",IF(E23="TINGGI",3000000,IF(E23="SEDERHANA",2000000,IF(E23="RENDAH",1000000,500000)))+(89-23))</f>
        <v/>
      </c>
    </row>
    <row r="24" ht="24.0" customHeight="1">
      <c r="A24" s="38"/>
      <c r="B24" s="48">
        <v>5.0</v>
      </c>
      <c r="C24" s="49" t="str">
        <f>'Data &amp; Matriks'!B15</f>
        <v>Juruteknologi Pergigian</v>
      </c>
      <c r="D24" s="50" t="str">
        <f>'Data &amp; Matriks'!C15</f>
        <v>U5</v>
      </c>
      <c r="E24" s="119" t="str">
        <f>IF('Data &amp; Matriks'!AA15="","",'Data &amp; Matriks'!AA15)</f>
        <v>SEDERHANA</v>
      </c>
      <c r="F24" s="49"/>
      <c r="G24" s="50"/>
      <c r="H24" s="50"/>
      <c r="I24" s="49"/>
      <c r="J24" s="65">
        <f>'Data &amp; Matriks'!AC15</f>
        <v>1</v>
      </c>
      <c r="K24" s="120" t="str">
        <f>IF(AND(F24="",G24=""),"",IF(E24="TINGGI",3000000,IF(E24="SEDERHANA",2000000,IF(E24="RENDAH",1000000,500000)))+(89-24))</f>
        <v/>
      </c>
    </row>
    <row r="25" ht="24.0" customHeight="1">
      <c r="A25" s="118">
        <v>5.0</v>
      </c>
      <c r="B25" s="48">
        <v>1.0</v>
      </c>
      <c r="C25" s="49" t="str">
        <f>'Data &amp; Matriks'!B16</f>
        <v>Juruteknologi Makmal Perubatan</v>
      </c>
      <c r="D25" s="50" t="str">
        <f>'Data &amp; Matriks'!C16</f>
        <v>U5</v>
      </c>
      <c r="E25" s="119" t="str">
        <f>IF('Data &amp; Matriks'!AA16="","",'Data &amp; Matriks'!AA16)</f>
        <v>TINGGI</v>
      </c>
      <c r="F25" s="99" t="s">
        <v>96</v>
      </c>
      <c r="G25" s="64" t="s">
        <v>94</v>
      </c>
      <c r="H25" s="64">
        <v>84.0</v>
      </c>
      <c r="I25" s="49"/>
      <c r="J25" s="65">
        <f>'Data &amp; Matriks'!AC16</f>
        <v>2</v>
      </c>
      <c r="K25" s="120">
        <f>IF(AND(F25="",G25=""),"",IF(E25="TINGGI",3000000,IF(E25="SEDERHANA",2000000,IF(E25="RENDAH",1000000,500000)))+(89-25))</f>
        <v>3000064</v>
      </c>
    </row>
    <row r="26" ht="24.0" customHeight="1">
      <c r="A26" s="31"/>
      <c r="B26" s="48">
        <v>2.0</v>
      </c>
      <c r="C26" s="49" t="str">
        <f>'Data &amp; Matriks'!B16</f>
        <v>Juruteknologi Makmal Perubatan</v>
      </c>
      <c r="D26" s="50" t="str">
        <f>'Data &amp; Matriks'!C16</f>
        <v>U5</v>
      </c>
      <c r="E26" s="119" t="str">
        <f>IF('Data &amp; Matriks'!AA16="","",'Data &amp; Matriks'!AA16)</f>
        <v>TINGGI</v>
      </c>
      <c r="F26" s="99" t="s">
        <v>97</v>
      </c>
      <c r="G26" s="64" t="s">
        <v>98</v>
      </c>
      <c r="H26" s="64">
        <v>51.0</v>
      </c>
      <c r="I26" s="49"/>
      <c r="J26" s="65">
        <f>'Data &amp; Matriks'!AC16</f>
        <v>2</v>
      </c>
      <c r="K26" s="120">
        <f>IF(AND(F26="",G26=""),"",IF(E26="TINGGI",3000000,IF(E26="SEDERHANA",2000000,IF(E26="RENDAH",1000000,500000)))+(89-26))</f>
        <v>3000063</v>
      </c>
    </row>
    <row r="27" ht="24.0" customHeight="1">
      <c r="A27" s="31"/>
      <c r="B27" s="48">
        <v>3.0</v>
      </c>
      <c r="C27" s="49" t="str">
        <f>'Data &amp; Matriks'!B16</f>
        <v>Juruteknologi Makmal Perubatan</v>
      </c>
      <c r="D27" s="50" t="str">
        <f>'Data &amp; Matriks'!C16</f>
        <v>U5</v>
      </c>
      <c r="E27" s="119" t="str">
        <f>IF('Data &amp; Matriks'!AA16="","",'Data &amp; Matriks'!AA16)</f>
        <v>TINGGI</v>
      </c>
      <c r="F27" s="49"/>
      <c r="G27" s="50"/>
      <c r="H27" s="50"/>
      <c r="I27" s="49"/>
      <c r="J27" s="65">
        <f>'Data &amp; Matriks'!AC16</f>
        <v>2</v>
      </c>
      <c r="K27" s="120" t="str">
        <f>IF(AND(F27="",G27=""),"",IF(E27="TINGGI",3000000,IF(E27="SEDERHANA",2000000,IF(E27="RENDAH",1000000,500000)))+(89-27))</f>
        <v/>
      </c>
    </row>
    <row r="28" ht="24.0" customHeight="1">
      <c r="A28" s="31"/>
      <c r="B28" s="48">
        <v>4.0</v>
      </c>
      <c r="C28" s="49" t="str">
        <f>'Data &amp; Matriks'!B16</f>
        <v>Juruteknologi Makmal Perubatan</v>
      </c>
      <c r="D28" s="50" t="str">
        <f>'Data &amp; Matriks'!C16</f>
        <v>U5</v>
      </c>
      <c r="E28" s="119" t="str">
        <f>IF('Data &amp; Matriks'!AA16="","",'Data &amp; Matriks'!AA16)</f>
        <v>TINGGI</v>
      </c>
      <c r="F28" s="49"/>
      <c r="G28" s="50"/>
      <c r="H28" s="50"/>
      <c r="I28" s="49"/>
      <c r="J28" s="65">
        <f>'Data &amp; Matriks'!AC16</f>
        <v>2</v>
      </c>
      <c r="K28" s="120" t="str">
        <f>IF(AND(F28="",G28=""),"",IF(E28="TINGGI",3000000,IF(E28="SEDERHANA",2000000,IF(E28="RENDAH",1000000,500000)))+(89-28))</f>
        <v/>
      </c>
    </row>
    <row r="29" ht="24.0" customHeight="1">
      <c r="A29" s="38"/>
      <c r="B29" s="48">
        <v>5.0</v>
      </c>
      <c r="C29" s="49" t="str">
        <f>'Data &amp; Matriks'!B16</f>
        <v>Juruteknologi Makmal Perubatan</v>
      </c>
      <c r="D29" s="50" t="str">
        <f>'Data &amp; Matriks'!C16</f>
        <v>U5</v>
      </c>
      <c r="E29" s="119" t="str">
        <f>IF('Data &amp; Matriks'!AA16="","",'Data &amp; Matriks'!AA16)</f>
        <v>TINGGI</v>
      </c>
      <c r="F29" s="49"/>
      <c r="G29" s="50"/>
      <c r="H29" s="50"/>
      <c r="I29" s="49"/>
      <c r="J29" s="65">
        <f>'Data &amp; Matriks'!AC16</f>
        <v>2</v>
      </c>
      <c r="K29" s="120" t="str">
        <f>IF(AND(F29="",G29=""),"",IF(E29="TINGGI",3000000,IF(E29="SEDERHANA",2000000,IF(E29="RENDAH",1000000,500000)))+(89-29))</f>
        <v/>
      </c>
    </row>
    <row r="30" ht="24.0" customHeight="1">
      <c r="A30" s="118">
        <v>6.0</v>
      </c>
      <c r="B30" s="48">
        <v>1.0</v>
      </c>
      <c r="C30" s="49" t="str">
        <f>'Data &amp; Matriks'!B17</f>
        <v>Penolong Pegawai Farmasi</v>
      </c>
      <c r="D30" s="50" t="str">
        <f>'Data &amp; Matriks'!C17</f>
        <v>U5</v>
      </c>
      <c r="E30" s="119" t="str">
        <f>IF('Data &amp; Matriks'!AA17="","",'Data &amp; Matriks'!AA17)</f>
        <v>SEDERHANA</v>
      </c>
      <c r="F30" s="99" t="s">
        <v>99</v>
      </c>
      <c r="G30" s="64" t="s">
        <v>94</v>
      </c>
      <c r="H30" s="64">
        <v>61.0</v>
      </c>
      <c r="I30" s="49"/>
      <c r="J30" s="65">
        <f>'Data &amp; Matriks'!AC17</f>
        <v>2</v>
      </c>
      <c r="K30" s="120">
        <f>IF(AND(F30="",G30=""),"",IF(E30="TINGGI",3000000,IF(E30="SEDERHANA",2000000,IF(E30="RENDAH",1000000,500000)))+(89-30))</f>
        <v>2000059</v>
      </c>
    </row>
    <row r="31" ht="24.0" customHeight="1">
      <c r="A31" s="31"/>
      <c r="B31" s="48">
        <v>2.0</v>
      </c>
      <c r="C31" s="49" t="str">
        <f>'Data &amp; Matriks'!B17</f>
        <v>Penolong Pegawai Farmasi</v>
      </c>
      <c r="D31" s="50" t="str">
        <f>'Data &amp; Matriks'!C17</f>
        <v>U5</v>
      </c>
      <c r="E31" s="119" t="str">
        <f>IF('Data &amp; Matriks'!AA17="","",'Data &amp; Matriks'!AA17)</f>
        <v>SEDERHANA</v>
      </c>
      <c r="F31" s="99" t="s">
        <v>100</v>
      </c>
      <c r="G31" s="64" t="s">
        <v>98</v>
      </c>
      <c r="H31" s="64">
        <v>200.0</v>
      </c>
      <c r="I31" s="49"/>
      <c r="J31" s="65">
        <f>'Data &amp; Matriks'!AC17</f>
        <v>2</v>
      </c>
      <c r="K31" s="120">
        <f>IF(AND(F31="",G31=""),"",IF(E31="TINGGI",3000000,IF(E31="SEDERHANA",2000000,IF(E31="RENDAH",1000000,500000)))+(89-31))</f>
        <v>2000058</v>
      </c>
    </row>
    <row r="32" ht="24.0" customHeight="1">
      <c r="A32" s="31"/>
      <c r="B32" s="48">
        <v>3.0</v>
      </c>
      <c r="C32" s="49" t="str">
        <f>'Data &amp; Matriks'!B17</f>
        <v>Penolong Pegawai Farmasi</v>
      </c>
      <c r="D32" s="50" t="str">
        <f>'Data &amp; Matriks'!C17</f>
        <v>U5</v>
      </c>
      <c r="E32" s="119" t="str">
        <f>IF('Data &amp; Matriks'!AA17="","",'Data &amp; Matriks'!AA17)</f>
        <v>SEDERHANA</v>
      </c>
      <c r="F32" s="49"/>
      <c r="G32" s="50"/>
      <c r="H32" s="50"/>
      <c r="I32" s="49"/>
      <c r="J32" s="65">
        <f>'Data &amp; Matriks'!AC17</f>
        <v>2</v>
      </c>
      <c r="K32" s="120" t="str">
        <f>IF(AND(F32="",G32=""),"",IF(E32="TINGGI",3000000,IF(E32="SEDERHANA",2000000,IF(E32="RENDAH",1000000,500000)))+(89-32))</f>
        <v/>
      </c>
    </row>
    <row r="33" ht="24.0" customHeight="1">
      <c r="A33" s="31"/>
      <c r="B33" s="48">
        <v>4.0</v>
      </c>
      <c r="C33" s="49" t="str">
        <f>'Data &amp; Matriks'!B17</f>
        <v>Penolong Pegawai Farmasi</v>
      </c>
      <c r="D33" s="50" t="str">
        <f>'Data &amp; Matriks'!C17</f>
        <v>U5</v>
      </c>
      <c r="E33" s="119" t="str">
        <f>IF('Data &amp; Matriks'!AA17="","",'Data &amp; Matriks'!AA17)</f>
        <v>SEDERHANA</v>
      </c>
      <c r="F33" s="49"/>
      <c r="G33" s="50"/>
      <c r="H33" s="50"/>
      <c r="I33" s="49"/>
      <c r="J33" s="65">
        <f>'Data &amp; Matriks'!AC17</f>
        <v>2</v>
      </c>
      <c r="K33" s="120" t="str">
        <f>IF(AND(F33="",G33=""),"",IF(E33="TINGGI",3000000,IF(E33="SEDERHANA",2000000,IF(E33="RENDAH",1000000,500000)))+(89-33))</f>
        <v/>
      </c>
    </row>
    <row r="34" ht="24.0" customHeight="1">
      <c r="A34" s="38"/>
      <c r="B34" s="48">
        <v>5.0</v>
      </c>
      <c r="C34" s="49" t="str">
        <f>'Data &amp; Matriks'!B17</f>
        <v>Penolong Pegawai Farmasi</v>
      </c>
      <c r="D34" s="50" t="str">
        <f>'Data &amp; Matriks'!C17</f>
        <v>U5</v>
      </c>
      <c r="E34" s="119" t="str">
        <f>IF('Data &amp; Matriks'!AA17="","",'Data &amp; Matriks'!AA17)</f>
        <v>SEDERHANA</v>
      </c>
      <c r="F34" s="49"/>
      <c r="G34" s="50"/>
      <c r="H34" s="50"/>
      <c r="I34" s="49"/>
      <c r="J34" s="65">
        <f>'Data &amp; Matriks'!AC17</f>
        <v>2</v>
      </c>
      <c r="K34" s="120" t="str">
        <f>IF(AND(F34="",G34=""),"",IF(E34="TINGGI",3000000,IF(E34="SEDERHANA",2000000,IF(E34="RENDAH",1000000,500000)))+(89-34))</f>
        <v/>
      </c>
    </row>
    <row r="35" ht="24.0" customHeight="1">
      <c r="A35" s="118">
        <v>7.0</v>
      </c>
      <c r="B35" s="48">
        <v>1.0</v>
      </c>
      <c r="C35" s="49" t="str">
        <f>'Data &amp; Matriks'!B18</f>
        <v>Juru X-Ray (Terapi)</v>
      </c>
      <c r="D35" s="50" t="str">
        <f>'Data &amp; Matriks'!C18</f>
        <v>U5</v>
      </c>
      <c r="E35" s="119" t="str">
        <f>IF('Data &amp; Matriks'!AA18="","",'Data &amp; Matriks'!AA18)</f>
        <v>SEDERHANA</v>
      </c>
      <c r="F35" s="99" t="s">
        <v>101</v>
      </c>
      <c r="G35" s="64" t="s">
        <v>94</v>
      </c>
      <c r="H35" s="64">
        <v>18.0</v>
      </c>
      <c r="I35" s="49"/>
      <c r="J35" s="65">
        <f>'Data &amp; Matriks'!AC18</f>
        <v>1</v>
      </c>
      <c r="K35" s="120">
        <f>IF(AND(F35="",G35=""),"",IF(E35="TINGGI",3000000,IF(E35="SEDERHANA",2000000,IF(E35="RENDAH",1000000,500000)))+(89-35))</f>
        <v>2000054</v>
      </c>
    </row>
    <row r="36" ht="24.0" customHeight="1">
      <c r="A36" s="31"/>
      <c r="B36" s="48">
        <v>2.0</v>
      </c>
      <c r="C36" s="49" t="str">
        <f>'Data &amp; Matriks'!B18</f>
        <v>Juru X-Ray (Terapi)</v>
      </c>
      <c r="D36" s="50" t="str">
        <f>'Data &amp; Matriks'!C18</f>
        <v>U5</v>
      </c>
      <c r="E36" s="119" t="str">
        <f>IF('Data &amp; Matriks'!AA18="","",'Data &amp; Matriks'!AA18)</f>
        <v>SEDERHANA</v>
      </c>
      <c r="F36" s="49"/>
      <c r="G36" s="50"/>
      <c r="H36" s="50"/>
      <c r="I36" s="49"/>
      <c r="J36" s="65">
        <f>'Data &amp; Matriks'!AC18</f>
        <v>1</v>
      </c>
      <c r="K36" s="120" t="str">
        <f>IF(AND(F36="",G36=""),"",IF(E36="TINGGI",3000000,IF(E36="SEDERHANA",2000000,IF(E36="RENDAH",1000000,500000)))+(89-36))</f>
        <v/>
      </c>
    </row>
    <row r="37" ht="24.0" customHeight="1">
      <c r="A37" s="31"/>
      <c r="B37" s="48">
        <v>3.0</v>
      </c>
      <c r="C37" s="49" t="str">
        <f>'Data &amp; Matriks'!B18</f>
        <v>Juru X-Ray (Terapi)</v>
      </c>
      <c r="D37" s="50" t="str">
        <f>'Data &amp; Matriks'!C18</f>
        <v>U5</v>
      </c>
      <c r="E37" s="119" t="str">
        <f>IF('Data &amp; Matriks'!AA18="","",'Data &amp; Matriks'!AA18)</f>
        <v>SEDERHANA</v>
      </c>
      <c r="F37" s="49"/>
      <c r="G37" s="50"/>
      <c r="H37" s="50"/>
      <c r="I37" s="49"/>
      <c r="J37" s="65">
        <f>'Data &amp; Matriks'!AC18</f>
        <v>1</v>
      </c>
      <c r="K37" s="120" t="str">
        <f>IF(AND(F37="",G37=""),"",IF(E37="TINGGI",3000000,IF(E37="SEDERHANA",2000000,IF(E37="RENDAH",1000000,500000)))+(89-37))</f>
        <v/>
      </c>
    </row>
    <row r="38" ht="24.0" customHeight="1">
      <c r="A38" s="31"/>
      <c r="B38" s="48">
        <v>4.0</v>
      </c>
      <c r="C38" s="49" t="str">
        <f>'Data &amp; Matriks'!B18</f>
        <v>Juru X-Ray (Terapi)</v>
      </c>
      <c r="D38" s="50" t="str">
        <f>'Data &amp; Matriks'!C18</f>
        <v>U5</v>
      </c>
      <c r="E38" s="119" t="str">
        <f>IF('Data &amp; Matriks'!AA18="","",'Data &amp; Matriks'!AA18)</f>
        <v>SEDERHANA</v>
      </c>
      <c r="F38" s="49"/>
      <c r="G38" s="50"/>
      <c r="H38" s="50"/>
      <c r="I38" s="49"/>
      <c r="J38" s="65">
        <f>'Data &amp; Matriks'!AC18</f>
        <v>1</v>
      </c>
      <c r="K38" s="120" t="str">
        <f>IF(AND(F38="",G38=""),"",IF(E38="TINGGI",3000000,IF(E38="SEDERHANA",2000000,IF(E38="RENDAH",1000000,500000)))+(89-38))</f>
        <v/>
      </c>
    </row>
    <row r="39" ht="24.0" customHeight="1">
      <c r="A39" s="38"/>
      <c r="B39" s="48">
        <v>5.0</v>
      </c>
      <c r="C39" s="49" t="str">
        <f>'Data &amp; Matriks'!B18</f>
        <v>Juru X-Ray (Terapi)</v>
      </c>
      <c r="D39" s="50" t="str">
        <f>'Data &amp; Matriks'!C18</f>
        <v>U5</v>
      </c>
      <c r="E39" s="119" t="str">
        <f>IF('Data &amp; Matriks'!AA18="","",'Data &amp; Matriks'!AA18)</f>
        <v>SEDERHANA</v>
      </c>
      <c r="F39" s="49"/>
      <c r="G39" s="50"/>
      <c r="H39" s="50"/>
      <c r="I39" s="49"/>
      <c r="J39" s="65">
        <f>'Data &amp; Matriks'!AC18</f>
        <v>1</v>
      </c>
      <c r="K39" s="120" t="str">
        <f>IF(AND(F39="",G39=""),"",IF(E39="TINGGI",3000000,IF(E39="SEDERHANA",2000000,IF(E39="RENDAH",1000000,500000)))+(89-39))</f>
        <v/>
      </c>
    </row>
    <row r="40" ht="24.0" customHeight="1">
      <c r="A40" s="118">
        <v>8.0</v>
      </c>
      <c r="B40" s="48">
        <v>1.0</v>
      </c>
      <c r="C40" s="49" t="str">
        <f>'Data &amp; Matriks'!B19</f>
        <v>Juru X-Ray (Diagnostik)</v>
      </c>
      <c r="D40" s="50" t="str">
        <f>'Data &amp; Matriks'!C19</f>
        <v>U5</v>
      </c>
      <c r="E40" s="119" t="str">
        <f>IF('Data &amp; Matriks'!AA19="","",'Data &amp; Matriks'!AA19)</f>
        <v>RENDAH</v>
      </c>
      <c r="F40" s="99" t="s">
        <v>102</v>
      </c>
      <c r="G40" s="64" t="s">
        <v>103</v>
      </c>
      <c r="H40" s="64">
        <v>100.0</v>
      </c>
      <c r="I40" s="99" t="s">
        <v>104</v>
      </c>
      <c r="J40" s="65">
        <f>'Data &amp; Matriks'!AC19</f>
        <v>1</v>
      </c>
      <c r="K40" s="120">
        <f>IF(AND(F40="",G40=""),"",IF(E40="TINGGI",3000000,IF(E40="SEDERHANA",2000000,IF(E40="RENDAH",1000000,500000)))+(89-40))</f>
        <v>1000049</v>
      </c>
    </row>
    <row r="41" ht="24.0" customHeight="1">
      <c r="A41" s="31"/>
      <c r="B41" s="48">
        <v>2.0</v>
      </c>
      <c r="C41" s="49" t="str">
        <f>'Data &amp; Matriks'!B19</f>
        <v>Juru X-Ray (Diagnostik)</v>
      </c>
      <c r="D41" s="50" t="str">
        <f>'Data &amp; Matriks'!C19</f>
        <v>U5</v>
      </c>
      <c r="E41" s="119" t="str">
        <f>IF('Data &amp; Matriks'!AA19="","",'Data &amp; Matriks'!AA19)</f>
        <v>RENDAH</v>
      </c>
      <c r="F41" s="49"/>
      <c r="G41" s="50"/>
      <c r="H41" s="50"/>
      <c r="I41" s="49"/>
      <c r="J41" s="65">
        <f>'Data &amp; Matriks'!AC19</f>
        <v>1</v>
      </c>
      <c r="K41" s="120" t="str">
        <f>IF(AND(F41="",G41=""),"",IF(E41="TINGGI",3000000,IF(E41="SEDERHANA",2000000,IF(E41="RENDAH",1000000,500000)))+(89-41))</f>
        <v/>
      </c>
    </row>
    <row r="42" ht="24.0" customHeight="1">
      <c r="A42" s="31"/>
      <c r="B42" s="48">
        <v>3.0</v>
      </c>
      <c r="C42" s="49" t="str">
        <f>'Data &amp; Matriks'!B19</f>
        <v>Juru X-Ray (Diagnostik)</v>
      </c>
      <c r="D42" s="50" t="str">
        <f>'Data &amp; Matriks'!C19</f>
        <v>U5</v>
      </c>
      <c r="E42" s="119" t="str">
        <f>IF('Data &amp; Matriks'!AA19="","",'Data &amp; Matriks'!AA19)</f>
        <v>RENDAH</v>
      </c>
      <c r="F42" s="49"/>
      <c r="G42" s="50"/>
      <c r="H42" s="50"/>
      <c r="I42" s="49"/>
      <c r="J42" s="65">
        <f>'Data &amp; Matriks'!AC19</f>
        <v>1</v>
      </c>
      <c r="K42" s="120" t="str">
        <f>IF(AND(F42="",G42=""),"",IF(E42="TINGGI",3000000,IF(E42="SEDERHANA",2000000,IF(E42="RENDAH",1000000,500000)))+(89-42))</f>
        <v/>
      </c>
    </row>
    <row r="43" ht="24.0" customHeight="1">
      <c r="A43" s="31"/>
      <c r="B43" s="48">
        <v>4.0</v>
      </c>
      <c r="C43" s="49" t="str">
        <f>'Data &amp; Matriks'!B19</f>
        <v>Juru X-Ray (Diagnostik)</v>
      </c>
      <c r="D43" s="50" t="str">
        <f>'Data &amp; Matriks'!C19</f>
        <v>U5</v>
      </c>
      <c r="E43" s="119" t="str">
        <f>IF('Data &amp; Matriks'!AA19="","",'Data &amp; Matriks'!AA19)</f>
        <v>RENDAH</v>
      </c>
      <c r="F43" s="49"/>
      <c r="G43" s="50"/>
      <c r="H43" s="50"/>
      <c r="I43" s="49"/>
      <c r="J43" s="65">
        <f>'Data &amp; Matriks'!AC19</f>
        <v>1</v>
      </c>
      <c r="K43" s="120" t="str">
        <f>IF(AND(F43="",G43=""),"",IF(E43="TINGGI",3000000,IF(E43="SEDERHANA",2000000,IF(E43="RENDAH",1000000,500000)))+(89-43))</f>
        <v/>
      </c>
    </row>
    <row r="44" ht="24.0" customHeight="1">
      <c r="A44" s="38"/>
      <c r="B44" s="48">
        <v>5.0</v>
      </c>
      <c r="C44" s="49" t="str">
        <f>'Data &amp; Matriks'!B19</f>
        <v>Juru X-Ray (Diagnostik)</v>
      </c>
      <c r="D44" s="50" t="str">
        <f>'Data &amp; Matriks'!C19</f>
        <v>U5</v>
      </c>
      <c r="E44" s="119" t="str">
        <f>IF('Data &amp; Matriks'!AA19="","",'Data &amp; Matriks'!AA19)</f>
        <v>RENDAH</v>
      </c>
      <c r="F44" s="49"/>
      <c r="G44" s="50"/>
      <c r="H44" s="50"/>
      <c r="I44" s="49"/>
      <c r="J44" s="65">
        <f>'Data &amp; Matriks'!AC19</f>
        <v>1</v>
      </c>
      <c r="K44" s="120" t="str">
        <f>IF(AND(F44="",G44=""),"",IF(E44="TINGGI",3000000,IF(E44="SEDERHANA",2000000,IF(E44="RENDAH",1000000,500000)))+(89-44))</f>
        <v/>
      </c>
    </row>
    <row r="45" ht="24.0" customHeight="1">
      <c r="A45" s="118">
        <v>9.0</v>
      </c>
      <c r="B45" s="48">
        <v>1.0</v>
      </c>
      <c r="C45" s="49" t="str">
        <f>'Data &amp; Matriks'!B20</f>
        <v>Jurupulih Perubatan (Carakerja)</v>
      </c>
      <c r="D45" s="50" t="str">
        <f>'Data &amp; Matriks'!C20</f>
        <v>U5</v>
      </c>
      <c r="E45" s="119" t="str">
        <f>IF('Data &amp; Matriks'!AA20="","",'Data &amp; Matriks'!AA20)</f>
        <v>RENDAH</v>
      </c>
      <c r="F45" s="99" t="s">
        <v>105</v>
      </c>
      <c r="G45" s="64" t="s">
        <v>94</v>
      </c>
      <c r="H45" s="64">
        <v>23.0</v>
      </c>
      <c r="I45" s="49"/>
      <c r="J45" s="65">
        <f>'Data &amp; Matriks'!AC20</f>
        <v>1</v>
      </c>
      <c r="K45" s="120">
        <f>IF(AND(F45="",G45=""),"",IF(E45="TINGGI",3000000,IF(E45="SEDERHANA",2000000,IF(E45="RENDAH",1000000,500000)))+(89-45))</f>
        <v>1000044</v>
      </c>
    </row>
    <row r="46" ht="24.0" customHeight="1">
      <c r="A46" s="31"/>
      <c r="B46" s="48">
        <v>2.0</v>
      </c>
      <c r="C46" s="49" t="str">
        <f>'Data &amp; Matriks'!B20</f>
        <v>Jurupulih Perubatan (Carakerja)</v>
      </c>
      <c r="D46" s="50" t="str">
        <f>'Data &amp; Matriks'!C20</f>
        <v>U5</v>
      </c>
      <c r="E46" s="119" t="str">
        <f>IF('Data &amp; Matriks'!AA20="","",'Data &amp; Matriks'!AA20)</f>
        <v>RENDAH</v>
      </c>
      <c r="F46" s="49"/>
      <c r="G46" s="50"/>
      <c r="H46" s="50"/>
      <c r="I46" s="49"/>
      <c r="J46" s="65">
        <f>'Data &amp; Matriks'!AC20</f>
        <v>1</v>
      </c>
      <c r="K46" s="120" t="str">
        <f>IF(AND(F46="",G46=""),"",IF(E46="TINGGI",3000000,IF(E46="SEDERHANA",2000000,IF(E46="RENDAH",1000000,500000)))+(89-46))</f>
        <v/>
      </c>
    </row>
    <row r="47" ht="24.0" customHeight="1">
      <c r="A47" s="31"/>
      <c r="B47" s="48">
        <v>3.0</v>
      </c>
      <c r="C47" s="49" t="str">
        <f>'Data &amp; Matriks'!B20</f>
        <v>Jurupulih Perubatan (Carakerja)</v>
      </c>
      <c r="D47" s="50" t="str">
        <f>'Data &amp; Matriks'!C20</f>
        <v>U5</v>
      </c>
      <c r="E47" s="119" t="str">
        <f>IF('Data &amp; Matriks'!AA20="","",'Data &amp; Matriks'!AA20)</f>
        <v>RENDAH</v>
      </c>
      <c r="F47" s="49"/>
      <c r="G47" s="50"/>
      <c r="H47" s="50"/>
      <c r="I47" s="49"/>
      <c r="J47" s="65">
        <f>'Data &amp; Matriks'!AC20</f>
        <v>1</v>
      </c>
      <c r="K47" s="120" t="str">
        <f>IF(AND(F47="",G47=""),"",IF(E47="TINGGI",3000000,IF(E47="SEDERHANA",2000000,IF(E47="RENDAH",1000000,500000)))+(89-47))</f>
        <v/>
      </c>
    </row>
    <row r="48" ht="24.0" customHeight="1">
      <c r="A48" s="31"/>
      <c r="B48" s="48">
        <v>4.0</v>
      </c>
      <c r="C48" s="49" t="str">
        <f>'Data &amp; Matriks'!B20</f>
        <v>Jurupulih Perubatan (Carakerja)</v>
      </c>
      <c r="D48" s="50" t="str">
        <f>'Data &amp; Matriks'!C20</f>
        <v>U5</v>
      </c>
      <c r="E48" s="119" t="str">
        <f>IF('Data &amp; Matriks'!AA20="","",'Data &amp; Matriks'!AA20)</f>
        <v>RENDAH</v>
      </c>
      <c r="F48" s="49"/>
      <c r="G48" s="50"/>
      <c r="H48" s="50"/>
      <c r="I48" s="49"/>
      <c r="J48" s="65">
        <f>'Data &amp; Matriks'!AC20</f>
        <v>1</v>
      </c>
      <c r="K48" s="120" t="str">
        <f>IF(AND(F48="",G48=""),"",IF(E48="TINGGI",3000000,IF(E48="SEDERHANA",2000000,IF(E48="RENDAH",1000000,500000)))+(89-48))</f>
        <v/>
      </c>
    </row>
    <row r="49" ht="24.0" customHeight="1">
      <c r="A49" s="38"/>
      <c r="B49" s="48">
        <v>5.0</v>
      </c>
      <c r="C49" s="49" t="str">
        <f>'Data &amp; Matriks'!B20</f>
        <v>Jurupulih Perubatan (Carakerja)</v>
      </c>
      <c r="D49" s="50" t="str">
        <f>'Data &amp; Matriks'!C20</f>
        <v>U5</v>
      </c>
      <c r="E49" s="119" t="str">
        <f>IF('Data &amp; Matriks'!AA20="","",'Data &amp; Matriks'!AA20)</f>
        <v>RENDAH</v>
      </c>
      <c r="F49" s="49"/>
      <c r="G49" s="50"/>
      <c r="H49" s="50"/>
      <c r="I49" s="49"/>
      <c r="J49" s="65">
        <f>'Data &amp; Matriks'!AC20</f>
        <v>1</v>
      </c>
      <c r="K49" s="120" t="str">
        <f>IF(AND(F49="",G49=""),"",IF(E49="TINGGI",3000000,IF(E49="SEDERHANA",2000000,IF(E49="RENDAH",1000000,500000)))+(89-49))</f>
        <v/>
      </c>
    </row>
    <row r="50" ht="24.0" customHeight="1">
      <c r="A50" s="118">
        <v>10.0</v>
      </c>
      <c r="B50" s="48">
        <v>1.0</v>
      </c>
      <c r="C50" s="49" t="str">
        <f>'Data &amp; Matriks'!B21</f>
        <v>Jurupulih Perubatan (Fisioterapi)</v>
      </c>
      <c r="D50" s="50" t="str">
        <f>'Data &amp; Matriks'!C21</f>
        <v>U5</v>
      </c>
      <c r="E50" s="119" t="str">
        <f>IF('Data &amp; Matriks'!AA21="","",'Data &amp; Matriks'!AA21)</f>
        <v>RENDAH</v>
      </c>
      <c r="F50" s="99" t="s">
        <v>106</v>
      </c>
      <c r="G50" s="64" t="s">
        <v>94</v>
      </c>
      <c r="H50" s="64">
        <v>26.0</v>
      </c>
      <c r="I50" s="49"/>
      <c r="J50" s="65">
        <f>'Data &amp; Matriks'!AC21</f>
        <v>1</v>
      </c>
      <c r="K50" s="120">
        <f>IF(AND(F50="",G50=""),"",IF(E50="TINGGI",3000000,IF(E50="SEDERHANA",2000000,IF(E50="RENDAH",1000000,500000)))+(89-50))</f>
        <v>1000039</v>
      </c>
    </row>
    <row r="51" ht="24.0" customHeight="1">
      <c r="A51" s="31"/>
      <c r="B51" s="48">
        <v>2.0</v>
      </c>
      <c r="C51" s="49" t="str">
        <f>'Data &amp; Matriks'!B21</f>
        <v>Jurupulih Perubatan (Fisioterapi)</v>
      </c>
      <c r="D51" s="50" t="str">
        <f>'Data &amp; Matriks'!C21</f>
        <v>U5</v>
      </c>
      <c r="E51" s="119" t="str">
        <f>IF('Data &amp; Matriks'!AA21="","",'Data &amp; Matriks'!AA21)</f>
        <v>RENDAH</v>
      </c>
      <c r="F51" s="49"/>
      <c r="G51" s="50"/>
      <c r="H51" s="50"/>
      <c r="I51" s="49"/>
      <c r="J51" s="65">
        <f>'Data &amp; Matriks'!AC21</f>
        <v>1</v>
      </c>
      <c r="K51" s="120" t="str">
        <f>IF(AND(F51="",G51=""),"",IF(E51="TINGGI",3000000,IF(E51="SEDERHANA",2000000,IF(E51="RENDAH",1000000,500000)))+(89-51))</f>
        <v/>
      </c>
    </row>
    <row r="52" ht="24.0" customHeight="1">
      <c r="A52" s="31"/>
      <c r="B52" s="48">
        <v>3.0</v>
      </c>
      <c r="C52" s="49" t="str">
        <f>'Data &amp; Matriks'!B21</f>
        <v>Jurupulih Perubatan (Fisioterapi)</v>
      </c>
      <c r="D52" s="50" t="str">
        <f>'Data &amp; Matriks'!C21</f>
        <v>U5</v>
      </c>
      <c r="E52" s="119" t="str">
        <f>IF('Data &amp; Matriks'!AA21="","",'Data &amp; Matriks'!AA21)</f>
        <v>RENDAH</v>
      </c>
      <c r="F52" s="49"/>
      <c r="G52" s="50"/>
      <c r="H52" s="50"/>
      <c r="I52" s="49"/>
      <c r="J52" s="65">
        <f>'Data &amp; Matriks'!AC21</f>
        <v>1</v>
      </c>
      <c r="K52" s="120" t="str">
        <f>IF(AND(F52="",G52=""),"",IF(E52="TINGGI",3000000,IF(E52="SEDERHANA",2000000,IF(E52="RENDAH",1000000,500000)))+(89-52))</f>
        <v/>
      </c>
    </row>
    <row r="53" ht="24.0" customHeight="1">
      <c r="A53" s="31"/>
      <c r="B53" s="48">
        <v>4.0</v>
      </c>
      <c r="C53" s="49" t="str">
        <f>'Data &amp; Matriks'!B21</f>
        <v>Jurupulih Perubatan (Fisioterapi)</v>
      </c>
      <c r="D53" s="50" t="str">
        <f>'Data &amp; Matriks'!C21</f>
        <v>U5</v>
      </c>
      <c r="E53" s="119" t="str">
        <f>IF('Data &amp; Matriks'!AA21="","",'Data &amp; Matriks'!AA21)</f>
        <v>RENDAH</v>
      </c>
      <c r="F53" s="49"/>
      <c r="G53" s="50"/>
      <c r="H53" s="50"/>
      <c r="I53" s="49"/>
      <c r="J53" s="65">
        <f>'Data &amp; Matriks'!AC21</f>
        <v>1</v>
      </c>
      <c r="K53" s="120" t="str">
        <f>IF(AND(F53="",G53=""),"",IF(E53="TINGGI",3000000,IF(E53="SEDERHANA",2000000,IF(E53="RENDAH",1000000,500000)))+(89-53))</f>
        <v/>
      </c>
    </row>
    <row r="54" ht="24.0" customHeight="1">
      <c r="A54" s="38"/>
      <c r="B54" s="48">
        <v>5.0</v>
      </c>
      <c r="C54" s="49" t="str">
        <f>'Data &amp; Matriks'!B21</f>
        <v>Jurupulih Perubatan (Fisioterapi)</v>
      </c>
      <c r="D54" s="50" t="str">
        <f>'Data &amp; Matriks'!C21</f>
        <v>U5</v>
      </c>
      <c r="E54" s="119" t="str">
        <f>IF('Data &amp; Matriks'!AA21="","",'Data &amp; Matriks'!AA21)</f>
        <v>RENDAH</v>
      </c>
      <c r="F54" s="49"/>
      <c r="G54" s="50"/>
      <c r="H54" s="50"/>
      <c r="I54" s="49"/>
      <c r="J54" s="65">
        <f>'Data &amp; Matriks'!AC21</f>
        <v>1</v>
      </c>
      <c r="K54" s="120" t="str">
        <f>IF(AND(F54="",G54=""),"",IF(E54="TINGGI",3000000,IF(E54="SEDERHANA",2000000,IF(E54="RENDAH",1000000,500000)))+(89-54))</f>
        <v/>
      </c>
    </row>
    <row r="55" ht="24.0" customHeight="1">
      <c r="A55" s="118">
        <v>11.0</v>
      </c>
      <c r="B55" s="48">
        <v>1.0</v>
      </c>
      <c r="C55" s="49" t="str">
        <f>'Data &amp; Matriks'!B22</f>
        <v>Penolong Pegawai Kesihatan Persekitaran</v>
      </c>
      <c r="D55" s="50" t="str">
        <f>'Data &amp; Matriks'!C22</f>
        <v>U5</v>
      </c>
      <c r="E55" s="119" t="str">
        <f>IF('Data &amp; Matriks'!AA22="","",'Data &amp; Matriks'!AA22)</f>
        <v>RENDAH</v>
      </c>
      <c r="F55" s="99" t="s">
        <v>107</v>
      </c>
      <c r="G55" s="64" t="s">
        <v>94</v>
      </c>
      <c r="H55" s="64">
        <v>23.0</v>
      </c>
      <c r="I55" s="49"/>
      <c r="J55" s="65">
        <f>'Data &amp; Matriks'!AC22</f>
        <v>1</v>
      </c>
      <c r="K55" s="120">
        <f>IF(AND(F55="",G55=""),"",IF(E55="TINGGI",3000000,IF(E55="SEDERHANA",2000000,IF(E55="RENDAH",1000000,500000)))+(89-55))</f>
        <v>1000034</v>
      </c>
    </row>
    <row r="56" ht="24.0" customHeight="1">
      <c r="A56" s="31"/>
      <c r="B56" s="48">
        <v>2.0</v>
      </c>
      <c r="C56" s="49" t="str">
        <f>'Data &amp; Matriks'!B22</f>
        <v>Penolong Pegawai Kesihatan Persekitaran</v>
      </c>
      <c r="D56" s="50" t="str">
        <f>'Data &amp; Matriks'!C22</f>
        <v>U5</v>
      </c>
      <c r="E56" s="119" t="str">
        <f>IF('Data &amp; Matriks'!AA22="","",'Data &amp; Matriks'!AA22)</f>
        <v>RENDAH</v>
      </c>
      <c r="F56" s="49"/>
      <c r="G56" s="50"/>
      <c r="H56" s="50"/>
      <c r="I56" s="49"/>
      <c r="J56" s="65">
        <f>'Data &amp; Matriks'!AC22</f>
        <v>1</v>
      </c>
      <c r="K56" s="120" t="str">
        <f>IF(AND(F56="",G56=""),"",IF(E56="TINGGI",3000000,IF(E56="SEDERHANA",2000000,IF(E56="RENDAH",1000000,500000)))+(89-56))</f>
        <v/>
      </c>
    </row>
    <row r="57" ht="24.0" customHeight="1">
      <c r="A57" s="31"/>
      <c r="B57" s="48">
        <v>3.0</v>
      </c>
      <c r="C57" s="49" t="str">
        <f>'Data &amp; Matriks'!B22</f>
        <v>Penolong Pegawai Kesihatan Persekitaran</v>
      </c>
      <c r="D57" s="50" t="str">
        <f>'Data &amp; Matriks'!C22</f>
        <v>U5</v>
      </c>
      <c r="E57" s="119" t="str">
        <f>IF('Data &amp; Matriks'!AA22="","",'Data &amp; Matriks'!AA22)</f>
        <v>RENDAH</v>
      </c>
      <c r="F57" s="49"/>
      <c r="G57" s="50"/>
      <c r="H57" s="50"/>
      <c r="I57" s="49"/>
      <c r="J57" s="65">
        <f>'Data &amp; Matriks'!AC22</f>
        <v>1</v>
      </c>
      <c r="K57" s="120" t="str">
        <f>IF(AND(F57="",G57=""),"",IF(E57="TINGGI",3000000,IF(E57="SEDERHANA",2000000,IF(E57="RENDAH",1000000,500000)))+(89-57))</f>
        <v/>
      </c>
    </row>
    <row r="58" ht="24.0" customHeight="1">
      <c r="A58" s="31"/>
      <c r="B58" s="48">
        <v>4.0</v>
      </c>
      <c r="C58" s="49" t="str">
        <f>'Data &amp; Matriks'!B22</f>
        <v>Penolong Pegawai Kesihatan Persekitaran</v>
      </c>
      <c r="D58" s="50" t="str">
        <f>'Data &amp; Matriks'!C22</f>
        <v>U5</v>
      </c>
      <c r="E58" s="119" t="str">
        <f>IF('Data &amp; Matriks'!AA22="","",'Data &amp; Matriks'!AA22)</f>
        <v>RENDAH</v>
      </c>
      <c r="F58" s="49"/>
      <c r="G58" s="50"/>
      <c r="H58" s="50"/>
      <c r="I58" s="49"/>
      <c r="J58" s="65">
        <f>'Data &amp; Matriks'!AC22</f>
        <v>1</v>
      </c>
      <c r="K58" s="120" t="str">
        <f>IF(AND(F58="",G58=""),"",IF(E58="TINGGI",3000000,IF(E58="SEDERHANA",2000000,IF(E58="RENDAH",1000000,500000)))+(89-58))</f>
        <v/>
      </c>
    </row>
    <row r="59" ht="24.0" customHeight="1">
      <c r="A59" s="38"/>
      <c r="B59" s="48">
        <v>5.0</v>
      </c>
      <c r="C59" s="49" t="str">
        <f>'Data &amp; Matriks'!B22</f>
        <v>Penolong Pegawai Kesihatan Persekitaran</v>
      </c>
      <c r="D59" s="50" t="str">
        <f>'Data &amp; Matriks'!C22</f>
        <v>U5</v>
      </c>
      <c r="E59" s="119" t="str">
        <f>IF('Data &amp; Matriks'!AA22="","",'Data &amp; Matriks'!AA22)</f>
        <v>RENDAH</v>
      </c>
      <c r="F59" s="49"/>
      <c r="G59" s="50"/>
      <c r="H59" s="50"/>
      <c r="I59" s="49"/>
      <c r="J59" s="65">
        <f>'Data &amp; Matriks'!AC22</f>
        <v>1</v>
      </c>
      <c r="K59" s="120" t="str">
        <f>IF(AND(F59="",G59=""),"",IF(E59="TINGGI",3000000,IF(E59="SEDERHANA",2000000,IF(E59="RENDAH",1000000,500000)))+(89-59))</f>
        <v/>
      </c>
    </row>
    <row r="60" ht="27.75" customHeight="1">
      <c r="A60" s="118">
        <v>12.0</v>
      </c>
      <c r="B60" s="48">
        <v>1.0</v>
      </c>
      <c r="C60" s="49" t="str">
        <f>'Data &amp; Matriks'!B24</f>
        <v>Pembantu Pembedahan Pergigian</v>
      </c>
      <c r="D60" s="50" t="str">
        <f>'Data &amp; Matriks'!C24</f>
        <v>U1</v>
      </c>
      <c r="E60" s="119" t="str">
        <f>IF('Data &amp; Matriks'!AA24="","",'Data &amp; Matriks'!AA24)</f>
        <v>SEDERHANA</v>
      </c>
      <c r="F60" s="99" t="s">
        <v>108</v>
      </c>
      <c r="G60" s="64" t="s">
        <v>94</v>
      </c>
      <c r="H60" s="64">
        <v>174.0</v>
      </c>
      <c r="I60" s="49"/>
      <c r="J60" s="65">
        <f>'Data &amp; Matriks'!AC24</f>
        <v>2</v>
      </c>
      <c r="K60" s="120">
        <f>IF(AND(F60="",G60=""),"",IF(E60="TINGGI",3000000,IF(E60="SEDERHANA",2000000,IF(E60="RENDAH",1000000,500000)))+(89-60))</f>
        <v>2000029</v>
      </c>
    </row>
    <row r="61" ht="46.5" customHeight="1">
      <c r="A61" s="31"/>
      <c r="B61" s="48">
        <v>2.0</v>
      </c>
      <c r="C61" s="49" t="str">
        <f>'Data &amp; Matriks'!B24</f>
        <v>Pembantu Pembedahan Pergigian</v>
      </c>
      <c r="D61" s="50" t="str">
        <f>'Data &amp; Matriks'!C24</f>
        <v>U1</v>
      </c>
      <c r="E61" s="119" t="str">
        <f>IF('Data &amp; Matriks'!AA24="","",'Data &amp; Matriks'!AA24)</f>
        <v>SEDERHANA</v>
      </c>
      <c r="F61" s="99" t="s">
        <v>109</v>
      </c>
      <c r="G61" s="64" t="s">
        <v>94</v>
      </c>
      <c r="H61" s="64">
        <v>71.0</v>
      </c>
      <c r="I61" s="49"/>
      <c r="J61" s="65">
        <f>'Data &amp; Matriks'!AC24</f>
        <v>2</v>
      </c>
      <c r="K61" s="120">
        <f>IF(AND(F61="",G61=""),"",IF(E61="TINGGI",3000000,IF(E61="SEDERHANA",2000000,IF(E61="RENDAH",1000000,500000)))+(89-61))</f>
        <v>2000028</v>
      </c>
    </row>
    <row r="62" ht="24.0" customHeight="1">
      <c r="A62" s="31"/>
      <c r="B62" s="48">
        <v>3.0</v>
      </c>
      <c r="C62" s="49" t="str">
        <f>'Data &amp; Matriks'!B24</f>
        <v>Pembantu Pembedahan Pergigian</v>
      </c>
      <c r="D62" s="50" t="str">
        <f>'Data &amp; Matriks'!C24</f>
        <v>U1</v>
      </c>
      <c r="E62" s="119" t="str">
        <f>IF('Data &amp; Matriks'!AA24="","",'Data &amp; Matriks'!AA24)</f>
        <v>SEDERHANA</v>
      </c>
      <c r="F62" s="49"/>
      <c r="G62" s="50"/>
      <c r="H62" s="50"/>
      <c r="I62" s="49"/>
      <c r="J62" s="65">
        <f>'Data &amp; Matriks'!AC24</f>
        <v>2</v>
      </c>
      <c r="K62" s="120" t="str">
        <f>IF(AND(F62="",G62=""),"",IF(E62="TINGGI",3000000,IF(E62="SEDERHANA",2000000,IF(E62="RENDAH",1000000,500000)))+(89-62))</f>
        <v/>
      </c>
    </row>
    <row r="63" ht="24.0" customHeight="1">
      <c r="A63" s="31"/>
      <c r="B63" s="48">
        <v>4.0</v>
      </c>
      <c r="C63" s="49" t="str">
        <f>'Data &amp; Matriks'!B24</f>
        <v>Pembantu Pembedahan Pergigian</v>
      </c>
      <c r="D63" s="50" t="str">
        <f>'Data &amp; Matriks'!C24</f>
        <v>U1</v>
      </c>
      <c r="E63" s="119" t="str">
        <f>IF('Data &amp; Matriks'!AA24="","",'Data &amp; Matriks'!AA24)</f>
        <v>SEDERHANA</v>
      </c>
      <c r="F63" s="49"/>
      <c r="G63" s="50"/>
      <c r="H63" s="50"/>
      <c r="I63" s="49"/>
      <c r="J63" s="65">
        <f>'Data &amp; Matriks'!AC24</f>
        <v>2</v>
      </c>
      <c r="K63" s="120" t="str">
        <f>IF(AND(F63="",G63=""),"",IF(E63="TINGGI",3000000,IF(E63="SEDERHANA",2000000,IF(E63="RENDAH",1000000,500000)))+(89-63))</f>
        <v/>
      </c>
    </row>
    <row r="64" ht="24.0" customHeight="1">
      <c r="A64" s="38"/>
      <c r="B64" s="48">
        <v>5.0</v>
      </c>
      <c r="C64" s="49" t="str">
        <f>'Data &amp; Matriks'!B24</f>
        <v>Pembantu Pembedahan Pergigian</v>
      </c>
      <c r="D64" s="50" t="str">
        <f>'Data &amp; Matriks'!C24</f>
        <v>U1</v>
      </c>
      <c r="E64" s="119" t="str">
        <f>IF('Data &amp; Matriks'!AA24="","",'Data &amp; Matriks'!AA24)</f>
        <v>SEDERHANA</v>
      </c>
      <c r="F64" s="49"/>
      <c r="G64" s="50"/>
      <c r="H64" s="50"/>
      <c r="I64" s="49"/>
      <c r="J64" s="65">
        <f>'Data &amp; Matriks'!AC24</f>
        <v>2</v>
      </c>
      <c r="K64" s="120" t="str">
        <f>IF(AND(F64="",G64=""),"",IF(E64="TINGGI",3000000,IF(E64="SEDERHANA",2000000,IF(E64="RENDAH",1000000,500000)))+(89-64))</f>
        <v/>
      </c>
    </row>
    <row r="65" ht="24.0" customHeight="1">
      <c r="A65" s="118">
        <v>13.0</v>
      </c>
      <c r="B65" s="48">
        <v>1.0</v>
      </c>
      <c r="C65" s="49" t="str">
        <f>'Data &amp; Matriks'!B25</f>
        <v>Pembantu Kesihatan Awam</v>
      </c>
      <c r="D65" s="50" t="str">
        <f>'Data &amp; Matriks'!C25</f>
        <v>U1</v>
      </c>
      <c r="E65" s="119" t="str">
        <f>IF('Data &amp; Matriks'!AA25="","",'Data &amp; Matriks'!AA25)</f>
        <v>RENDAH</v>
      </c>
      <c r="F65" s="99" t="s">
        <v>110</v>
      </c>
      <c r="G65" s="64" t="s">
        <v>94</v>
      </c>
      <c r="H65" s="64">
        <v>105.0</v>
      </c>
      <c r="I65" s="49"/>
      <c r="J65" s="65">
        <f>'Data &amp; Matriks'!AC25</f>
        <v>1</v>
      </c>
      <c r="K65" s="120">
        <f>IF(AND(F65="",G65=""),"",IF(E65="TINGGI",3000000,IF(E65="SEDERHANA",2000000,IF(E65="RENDAH",1000000,500000)))+(89-65))</f>
        <v>1000024</v>
      </c>
    </row>
    <row r="66" ht="24.0" customHeight="1">
      <c r="A66" s="31"/>
      <c r="B66" s="48">
        <v>2.0</v>
      </c>
      <c r="C66" s="49" t="str">
        <f>'Data &amp; Matriks'!B25</f>
        <v>Pembantu Kesihatan Awam</v>
      </c>
      <c r="D66" s="50" t="str">
        <f>'Data &amp; Matriks'!C25</f>
        <v>U1</v>
      </c>
      <c r="E66" s="119" t="str">
        <f>IF('Data &amp; Matriks'!AA25="","",'Data &amp; Matriks'!AA25)</f>
        <v>RENDAH</v>
      </c>
      <c r="F66" s="49"/>
      <c r="G66" s="50"/>
      <c r="H66" s="50"/>
      <c r="I66" s="49"/>
      <c r="J66" s="65">
        <f>'Data &amp; Matriks'!AC25</f>
        <v>1</v>
      </c>
      <c r="K66" s="120" t="str">
        <f>IF(AND(F66="",G66=""),"",IF(E66="TINGGI",3000000,IF(E66="SEDERHANA",2000000,IF(E66="RENDAH",1000000,500000)))+(89-66))</f>
        <v/>
      </c>
    </row>
    <row r="67" ht="24.0" customHeight="1">
      <c r="A67" s="31"/>
      <c r="B67" s="48">
        <v>3.0</v>
      </c>
      <c r="C67" s="49" t="str">
        <f>'Data &amp; Matriks'!B25</f>
        <v>Pembantu Kesihatan Awam</v>
      </c>
      <c r="D67" s="50" t="str">
        <f>'Data &amp; Matriks'!C25</f>
        <v>U1</v>
      </c>
      <c r="E67" s="119" t="str">
        <f>IF('Data &amp; Matriks'!AA25="","",'Data &amp; Matriks'!AA25)</f>
        <v>RENDAH</v>
      </c>
      <c r="F67" s="49"/>
      <c r="G67" s="50"/>
      <c r="H67" s="50"/>
      <c r="I67" s="49"/>
      <c r="J67" s="65">
        <f>'Data &amp; Matriks'!AC25</f>
        <v>1</v>
      </c>
      <c r="K67" s="120" t="str">
        <f>IF(AND(F67="",G67=""),"",IF(E67="TINGGI",3000000,IF(E67="SEDERHANA",2000000,IF(E67="RENDAH",1000000,500000)))+(89-67))</f>
        <v/>
      </c>
    </row>
    <row r="68" ht="24.0" customHeight="1">
      <c r="A68" s="31"/>
      <c r="B68" s="48">
        <v>4.0</v>
      </c>
      <c r="C68" s="49" t="str">
        <f>'Data &amp; Matriks'!B25</f>
        <v>Pembantu Kesihatan Awam</v>
      </c>
      <c r="D68" s="50" t="str">
        <f>'Data &amp; Matriks'!C25</f>
        <v>U1</v>
      </c>
      <c r="E68" s="119" t="str">
        <f>IF('Data &amp; Matriks'!AA25="","",'Data &amp; Matriks'!AA25)</f>
        <v>RENDAH</v>
      </c>
      <c r="F68" s="49"/>
      <c r="G68" s="50"/>
      <c r="H68" s="50"/>
      <c r="I68" s="49"/>
      <c r="J68" s="65">
        <f>'Data &amp; Matriks'!AC25</f>
        <v>1</v>
      </c>
      <c r="K68" s="120" t="str">
        <f>IF(AND(F68="",G68=""),"",IF(E68="TINGGI",3000000,IF(E68="SEDERHANA",2000000,IF(E68="RENDAH",1000000,500000)))+(89-68))</f>
        <v/>
      </c>
    </row>
    <row r="69" ht="24.0" customHeight="1">
      <c r="A69" s="38"/>
      <c r="B69" s="48">
        <v>5.0</v>
      </c>
      <c r="C69" s="49" t="str">
        <f>'Data &amp; Matriks'!B25</f>
        <v>Pembantu Kesihatan Awam</v>
      </c>
      <c r="D69" s="50" t="str">
        <f>'Data &amp; Matriks'!C25</f>
        <v>U1</v>
      </c>
      <c r="E69" s="119" t="str">
        <f>IF('Data &amp; Matriks'!AA25="","",'Data &amp; Matriks'!AA25)</f>
        <v>RENDAH</v>
      </c>
      <c r="F69" s="49"/>
      <c r="G69" s="50"/>
      <c r="H69" s="50"/>
      <c r="I69" s="49"/>
      <c r="J69" s="65">
        <f>'Data &amp; Matriks'!AC25</f>
        <v>1</v>
      </c>
      <c r="K69" s="120" t="str">
        <f>IF(AND(F69="",G69=""),"",IF(E69="TINGGI",3000000,IF(E69="SEDERHANA",2000000,IF(E69="RENDAH",1000000,500000)))+(89-69))</f>
        <v/>
      </c>
    </row>
    <row r="70">
      <c r="A70" s="118">
        <v>14.0</v>
      </c>
      <c r="B70" s="48">
        <v>1.0</v>
      </c>
      <c r="C70" s="49" t="str">
        <f>'Data &amp; Matriks'!B26</f>
        <v>Juruteknik Perubatan</v>
      </c>
      <c r="D70" s="50" t="str">
        <f>'Data &amp; Matriks'!C26</f>
        <v>U1</v>
      </c>
      <c r="E70" s="119" t="str">
        <f>IF('Data &amp; Matriks'!AA26="","",'Data &amp; Matriks'!AA26)</f>
        <v>RENDAH</v>
      </c>
      <c r="F70" s="99" t="s">
        <v>71</v>
      </c>
      <c r="G70" s="64" t="s">
        <v>98</v>
      </c>
      <c r="H70" s="64">
        <v>1.0</v>
      </c>
      <c r="I70" s="49"/>
      <c r="J70" s="65">
        <f>'Data &amp; Matriks'!AC26</f>
        <v>1</v>
      </c>
      <c r="K70" s="120">
        <f>IF(AND(F70="",G70=""),"",IF(E70="TINGGI",3000000,IF(E70="SEDERHANA",2000000,IF(E70="RENDAH",1000000,500000)))+(89-70))</f>
        <v>1000019</v>
      </c>
    </row>
    <row r="71" ht="24.0" customHeight="1">
      <c r="A71" s="31"/>
      <c r="B71" s="48">
        <v>2.0</v>
      </c>
      <c r="C71" s="49" t="str">
        <f>'Data &amp; Matriks'!B26</f>
        <v>Juruteknik Perubatan</v>
      </c>
      <c r="D71" s="50" t="str">
        <f>'Data &amp; Matriks'!C26</f>
        <v>U1</v>
      </c>
      <c r="E71" s="119" t="str">
        <f>IF('Data &amp; Matriks'!AA26="","",'Data &amp; Matriks'!AA26)</f>
        <v>RENDAH</v>
      </c>
      <c r="F71" s="49"/>
      <c r="G71" s="50"/>
      <c r="H71" s="50"/>
      <c r="I71" s="49"/>
      <c r="J71" s="65">
        <f>'Data &amp; Matriks'!AC26</f>
        <v>1</v>
      </c>
      <c r="K71" s="120" t="str">
        <f>IF(AND(F71="",G71=""),"",IF(E71="TINGGI",3000000,IF(E71="SEDERHANA",2000000,IF(E71="RENDAH",1000000,500000)))+(89-71))</f>
        <v/>
      </c>
    </row>
    <row r="72" ht="24.0" customHeight="1">
      <c r="A72" s="31"/>
      <c r="B72" s="48">
        <v>3.0</v>
      </c>
      <c r="C72" s="49" t="str">
        <f>'Data &amp; Matriks'!B26</f>
        <v>Juruteknik Perubatan</v>
      </c>
      <c r="D72" s="50" t="str">
        <f>'Data &amp; Matriks'!C26</f>
        <v>U1</v>
      </c>
      <c r="E72" s="119" t="str">
        <f>IF('Data &amp; Matriks'!AA26="","",'Data &amp; Matriks'!AA26)</f>
        <v>RENDAH</v>
      </c>
      <c r="F72" s="49"/>
      <c r="G72" s="50"/>
      <c r="H72" s="50"/>
      <c r="I72" s="49"/>
      <c r="J72" s="65">
        <f>'Data &amp; Matriks'!AC26</f>
        <v>1</v>
      </c>
      <c r="K72" s="120" t="str">
        <f>IF(AND(F72="",G72=""),"",IF(E72="TINGGI",3000000,IF(E72="SEDERHANA",2000000,IF(E72="RENDAH",1000000,500000)))+(89-72))</f>
        <v/>
      </c>
    </row>
    <row r="73" ht="24.0" customHeight="1">
      <c r="A73" s="31"/>
      <c r="B73" s="48">
        <v>4.0</v>
      </c>
      <c r="C73" s="49" t="str">
        <f>'Data &amp; Matriks'!B26</f>
        <v>Juruteknik Perubatan</v>
      </c>
      <c r="D73" s="50" t="str">
        <f>'Data &amp; Matriks'!C26</f>
        <v>U1</v>
      </c>
      <c r="E73" s="119" t="str">
        <f>IF('Data &amp; Matriks'!AA26="","",'Data &amp; Matriks'!AA26)</f>
        <v>RENDAH</v>
      </c>
      <c r="F73" s="49"/>
      <c r="G73" s="50"/>
      <c r="H73" s="50"/>
      <c r="I73" s="49"/>
      <c r="J73" s="65">
        <f>'Data &amp; Matriks'!AC26</f>
        <v>1</v>
      </c>
      <c r="K73" s="120" t="str">
        <f>IF(AND(F73="",G73=""),"",IF(E73="TINGGI",3000000,IF(E73="SEDERHANA",2000000,IF(E73="RENDAH",1000000,500000)))+(89-73))</f>
        <v/>
      </c>
    </row>
    <row r="74" ht="24.0" customHeight="1">
      <c r="A74" s="38"/>
      <c r="B74" s="48">
        <v>5.0</v>
      </c>
      <c r="C74" s="49" t="str">
        <f>'Data &amp; Matriks'!B26</f>
        <v>Juruteknik Perubatan</v>
      </c>
      <c r="D74" s="50" t="str">
        <f>'Data &amp; Matriks'!C26</f>
        <v>U1</v>
      </c>
      <c r="E74" s="119" t="str">
        <f>IF('Data &amp; Matriks'!AA26="","",'Data &amp; Matriks'!AA26)</f>
        <v>RENDAH</v>
      </c>
      <c r="F74" s="49"/>
      <c r="G74" s="50"/>
      <c r="H74" s="50"/>
      <c r="I74" s="49"/>
      <c r="J74" s="65">
        <f>'Data &amp; Matriks'!AC26</f>
        <v>1</v>
      </c>
      <c r="K74" s="120" t="str">
        <f>IF(AND(F74="",G74=""),"",IF(E74="TINGGI",3000000,IF(E74="SEDERHANA",2000000,IF(E74="RENDAH",1000000,500000)))+(89-74))</f>
        <v/>
      </c>
    </row>
    <row r="75">
      <c r="A75" s="118">
        <v>15.0</v>
      </c>
      <c r="B75" s="48">
        <v>1.0</v>
      </c>
      <c r="C75" s="49" t="str">
        <f>'Data &amp; Matriks'!B27</f>
        <v>Pembantu Perawatan Kesihatan</v>
      </c>
      <c r="D75" s="50" t="str">
        <f>'Data &amp; Matriks'!C27</f>
        <v>U1</v>
      </c>
      <c r="E75" s="119" t="str">
        <f>IF('Data &amp; Matriks'!AA27="","",'Data &amp; Matriks'!AA27)</f>
        <v>TINGGI</v>
      </c>
      <c r="F75" s="99" t="s">
        <v>111</v>
      </c>
      <c r="G75" s="64" t="s">
        <v>103</v>
      </c>
      <c r="H75" s="64">
        <v>1231.0</v>
      </c>
      <c r="I75" s="49"/>
      <c r="J75" s="65">
        <f>'Data &amp; Matriks'!AC27</f>
        <v>1</v>
      </c>
      <c r="K75" s="120">
        <f>IF(AND(F75="",G75=""),"",IF(E75="TINGGI",3000000,IF(E75="SEDERHANA",2000000,IF(E75="RENDAH",1000000,500000)))+(89-75))</f>
        <v>3000014</v>
      </c>
    </row>
    <row r="76" ht="24.0" customHeight="1">
      <c r="A76" s="31"/>
      <c r="B76" s="48">
        <v>2.0</v>
      </c>
      <c r="C76" s="49" t="str">
        <f>'Data &amp; Matriks'!B27</f>
        <v>Pembantu Perawatan Kesihatan</v>
      </c>
      <c r="D76" s="50" t="str">
        <f>'Data &amp; Matriks'!C27</f>
        <v>U1</v>
      </c>
      <c r="E76" s="119" t="str">
        <f>IF('Data &amp; Matriks'!AA27="","",'Data &amp; Matriks'!AA27)</f>
        <v>TINGGI</v>
      </c>
      <c r="F76" s="49"/>
      <c r="G76" s="50"/>
      <c r="H76" s="50"/>
      <c r="I76" s="49"/>
      <c r="J76" s="65">
        <f>'Data &amp; Matriks'!AC27</f>
        <v>1</v>
      </c>
      <c r="K76" s="120" t="str">
        <f>IF(AND(F76="",G76=""),"",IF(E76="TINGGI",3000000,IF(E76="SEDERHANA",2000000,IF(E76="RENDAH",1000000,500000)))+(89-76))</f>
        <v/>
      </c>
    </row>
    <row r="77" ht="24.0" customHeight="1">
      <c r="A77" s="31"/>
      <c r="B77" s="48">
        <v>3.0</v>
      </c>
      <c r="C77" s="49" t="str">
        <f>'Data &amp; Matriks'!B27</f>
        <v>Pembantu Perawatan Kesihatan</v>
      </c>
      <c r="D77" s="50" t="str">
        <f>'Data &amp; Matriks'!C27</f>
        <v>U1</v>
      </c>
      <c r="E77" s="119" t="str">
        <f>IF('Data &amp; Matriks'!AA27="","",'Data &amp; Matriks'!AA27)</f>
        <v>TINGGI</v>
      </c>
      <c r="F77" s="49"/>
      <c r="G77" s="50"/>
      <c r="H77" s="50"/>
      <c r="I77" s="49"/>
      <c r="J77" s="65">
        <f>'Data &amp; Matriks'!AC27</f>
        <v>1</v>
      </c>
      <c r="K77" s="120" t="str">
        <f>IF(AND(F77="",G77=""),"",IF(E77="TINGGI",3000000,IF(E77="SEDERHANA",2000000,IF(E77="RENDAH",1000000,500000)))+(89-77))</f>
        <v/>
      </c>
    </row>
    <row r="78" ht="24.0" customHeight="1">
      <c r="A78" s="31"/>
      <c r="B78" s="48">
        <v>4.0</v>
      </c>
      <c r="C78" s="49" t="str">
        <f>'Data &amp; Matriks'!B27</f>
        <v>Pembantu Perawatan Kesihatan</v>
      </c>
      <c r="D78" s="50" t="str">
        <f>'Data &amp; Matriks'!C27</f>
        <v>U1</v>
      </c>
      <c r="E78" s="119" t="str">
        <f>IF('Data &amp; Matriks'!AA27="","",'Data &amp; Matriks'!AA27)</f>
        <v>TINGGI</v>
      </c>
      <c r="F78" s="49"/>
      <c r="G78" s="50"/>
      <c r="H78" s="50"/>
      <c r="I78" s="49"/>
      <c r="J78" s="65">
        <f>'Data &amp; Matriks'!AC27</f>
        <v>1</v>
      </c>
      <c r="K78" s="120" t="str">
        <f>IF(AND(F78="",G78=""),"",IF(E78="TINGGI",3000000,IF(E78="SEDERHANA",2000000,IF(E78="RENDAH",1000000,500000)))+(89-78))</f>
        <v/>
      </c>
    </row>
    <row r="79" ht="24.0" customHeight="1">
      <c r="A79" s="38"/>
      <c r="B79" s="48">
        <v>5.0</v>
      </c>
      <c r="C79" s="49" t="str">
        <f>'Data &amp; Matriks'!B27</f>
        <v>Pembantu Perawatan Kesihatan</v>
      </c>
      <c r="D79" s="50" t="str">
        <f>'Data &amp; Matriks'!C27</f>
        <v>U1</v>
      </c>
      <c r="E79" s="119" t="str">
        <f>IF('Data &amp; Matriks'!AA27="","",'Data &amp; Matriks'!AA27)</f>
        <v>TINGGI</v>
      </c>
      <c r="F79" s="49"/>
      <c r="G79" s="50"/>
      <c r="H79" s="50"/>
      <c r="I79" s="49"/>
      <c r="J79" s="65">
        <f>'Data &amp; Matriks'!AC27</f>
        <v>1</v>
      </c>
      <c r="K79" s="120" t="str">
        <f>IF(AND(F79="",G79=""),"",IF(E79="TINGGI",3000000,IF(E79="SEDERHANA",2000000,IF(E79="RENDAH",1000000,500000)))+(89-79))</f>
        <v/>
      </c>
    </row>
    <row r="80" ht="24.0" customHeight="1">
      <c r="A80" s="118">
        <v>16.0</v>
      </c>
      <c r="B80" s="48">
        <v>1.0</v>
      </c>
      <c r="C80" s="49" t="str">
        <f>'Data &amp; Matriks'!B28</f>
        <v>Jururawat Masyarakat</v>
      </c>
      <c r="D80" s="50" t="str">
        <f>'Data &amp; Matriks'!C28</f>
        <v>U1</v>
      </c>
      <c r="E80" s="119" t="str">
        <f>IF('Data &amp; Matriks'!AA28="","",'Data &amp; Matriks'!AA28)</f>
        <v>RENDAH</v>
      </c>
      <c r="F80" s="49"/>
      <c r="G80" s="50"/>
      <c r="H80" s="50"/>
      <c r="I80" s="49"/>
      <c r="J80" s="65" t="str">
        <f>'Data &amp; Matriks'!AC28</f>
        <v/>
      </c>
      <c r="K80" s="120" t="str">
        <f>IF(AND(F80="",G80=""),"",IF(E80="TINGGI",3000000,IF(E80="SEDERHANA",2000000,IF(E80="RENDAH",1000000,500000)))+(89-80))</f>
        <v/>
      </c>
    </row>
    <row r="81" ht="24.0" customHeight="1">
      <c r="A81" s="31"/>
      <c r="B81" s="48">
        <v>2.0</v>
      </c>
      <c r="C81" s="49" t="str">
        <f>'Data &amp; Matriks'!B28</f>
        <v>Jururawat Masyarakat</v>
      </c>
      <c r="D81" s="50" t="str">
        <f>'Data &amp; Matriks'!C28</f>
        <v>U1</v>
      </c>
      <c r="E81" s="119" t="str">
        <f>IF('Data &amp; Matriks'!AA28="","",'Data &amp; Matriks'!AA28)</f>
        <v>RENDAH</v>
      </c>
      <c r="F81" s="49"/>
      <c r="G81" s="50"/>
      <c r="H81" s="50"/>
      <c r="I81" s="49"/>
      <c r="J81" s="65" t="str">
        <f>'Data &amp; Matriks'!AC28</f>
        <v/>
      </c>
      <c r="K81" s="120" t="str">
        <f>IF(AND(F81="",G81=""),"",IF(E81="TINGGI",3000000,IF(E81="SEDERHANA",2000000,IF(E81="RENDAH",1000000,500000)))+(89-81))</f>
        <v/>
      </c>
    </row>
    <row r="82" ht="24.0" customHeight="1">
      <c r="A82" s="31"/>
      <c r="B82" s="48">
        <v>3.0</v>
      </c>
      <c r="C82" s="49" t="str">
        <f>'Data &amp; Matriks'!B28</f>
        <v>Jururawat Masyarakat</v>
      </c>
      <c r="D82" s="50" t="str">
        <f>'Data &amp; Matriks'!C28</f>
        <v>U1</v>
      </c>
      <c r="E82" s="119" t="str">
        <f>IF('Data &amp; Matriks'!AA28="","",'Data &amp; Matriks'!AA28)</f>
        <v>RENDAH</v>
      </c>
      <c r="F82" s="49"/>
      <c r="G82" s="50"/>
      <c r="H82" s="50"/>
      <c r="I82" s="49"/>
      <c r="J82" s="65" t="str">
        <f>'Data &amp; Matriks'!AC28</f>
        <v/>
      </c>
      <c r="K82" s="120" t="str">
        <f>IF(AND(F82="",G82=""),"",IF(E82="TINGGI",3000000,IF(E82="SEDERHANA",2000000,IF(E82="RENDAH",1000000,500000)))+(89-82))</f>
        <v/>
      </c>
    </row>
    <row r="83" ht="24.0" customHeight="1">
      <c r="A83" s="31"/>
      <c r="B83" s="48">
        <v>4.0</v>
      </c>
      <c r="C83" s="49" t="str">
        <f>'Data &amp; Matriks'!B28</f>
        <v>Jururawat Masyarakat</v>
      </c>
      <c r="D83" s="50" t="str">
        <f>'Data &amp; Matriks'!C28</f>
        <v>U1</v>
      </c>
      <c r="E83" s="119" t="str">
        <f>IF('Data &amp; Matriks'!AA28="","",'Data &amp; Matriks'!AA28)</f>
        <v>RENDAH</v>
      </c>
      <c r="F83" s="49"/>
      <c r="G83" s="50"/>
      <c r="H83" s="50"/>
      <c r="I83" s="49"/>
      <c r="J83" s="65" t="str">
        <f>'Data &amp; Matriks'!AC28</f>
        <v/>
      </c>
      <c r="K83" s="120" t="str">
        <f>IF(AND(F83="",G83=""),"",IF(E83="TINGGI",3000000,IF(E83="SEDERHANA",2000000,IF(E83="RENDAH",1000000,500000)))+(89-83))</f>
        <v/>
      </c>
    </row>
    <row r="84" ht="24.0" customHeight="1">
      <c r="A84" s="38"/>
      <c r="B84" s="48">
        <v>5.0</v>
      </c>
      <c r="C84" s="49" t="str">
        <f>'Data &amp; Matriks'!B28</f>
        <v>Jururawat Masyarakat</v>
      </c>
      <c r="D84" s="50" t="str">
        <f>'Data &amp; Matriks'!C28</f>
        <v>U1</v>
      </c>
      <c r="E84" s="119" t="str">
        <f>IF('Data &amp; Matriks'!AA28="","",'Data &amp; Matriks'!AA28)</f>
        <v>RENDAH</v>
      </c>
      <c r="F84" s="49"/>
      <c r="G84" s="50"/>
      <c r="H84" s="50"/>
      <c r="I84" s="49"/>
      <c r="J84" s="65" t="str">
        <f>'Data &amp; Matriks'!AC28</f>
        <v/>
      </c>
      <c r="K84" s="120" t="str">
        <f>IF(AND(F84="",G84=""),"",IF(E84="TINGGI",3000000,IF(E84="SEDERHANA",2000000,IF(E84="RENDAH",1000000,500000)))+(89-84))</f>
        <v/>
      </c>
    </row>
    <row r="85" ht="24.0" customHeight="1">
      <c r="A85" s="122"/>
      <c r="B85" s="48"/>
      <c r="C85" s="49"/>
      <c r="D85" s="50"/>
      <c r="E85" s="50"/>
      <c r="F85" s="49"/>
      <c r="G85" s="3"/>
      <c r="H85" s="50"/>
      <c r="I85" s="49"/>
      <c r="J85" s="3"/>
      <c r="K85" s="120"/>
    </row>
    <row r="86" ht="24.0" customHeight="1">
      <c r="A86" s="3"/>
      <c r="B86" s="48"/>
      <c r="C86" s="49"/>
      <c r="D86" s="50"/>
      <c r="E86" s="50"/>
      <c r="F86" s="49"/>
      <c r="G86" s="3"/>
      <c r="H86" s="50"/>
      <c r="I86" s="49"/>
      <c r="J86" s="3"/>
      <c r="K86" s="120"/>
    </row>
    <row r="87" ht="24.0" customHeight="1">
      <c r="A87" s="3"/>
      <c r="B87" s="48"/>
      <c r="C87" s="49"/>
      <c r="D87" s="50"/>
      <c r="E87" s="50"/>
      <c r="F87" s="49"/>
      <c r="G87" s="3"/>
      <c r="H87" s="50"/>
      <c r="I87" s="49"/>
      <c r="J87" s="3"/>
      <c r="K87" s="120"/>
    </row>
    <row r="88" ht="24.0" customHeight="1">
      <c r="A88" s="3"/>
      <c r="B88" s="48"/>
      <c r="C88" s="49"/>
      <c r="D88" s="50"/>
      <c r="E88" s="50"/>
      <c r="F88" s="49"/>
      <c r="G88" s="3"/>
      <c r="H88" s="50"/>
      <c r="I88" s="49"/>
      <c r="J88" s="3"/>
      <c r="K88" s="120"/>
    </row>
    <row r="89" ht="24.0" customHeight="1">
      <c r="A89" s="3"/>
      <c r="B89" s="48"/>
      <c r="C89" s="49"/>
      <c r="D89" s="50"/>
      <c r="E89" s="50"/>
      <c r="F89" s="49"/>
      <c r="G89" s="3"/>
      <c r="H89" s="50"/>
      <c r="I89" s="49"/>
      <c r="J89" s="3"/>
      <c r="K89" s="120"/>
    </row>
    <row r="90" ht="24.0" customHeight="1">
      <c r="A90" s="122"/>
      <c r="B90" s="48"/>
      <c r="C90" s="49"/>
      <c r="D90" s="50"/>
      <c r="E90" s="50"/>
      <c r="F90" s="49"/>
      <c r="G90" s="3"/>
      <c r="H90" s="50"/>
      <c r="I90" s="49"/>
      <c r="J90" s="3"/>
      <c r="K90" s="120"/>
    </row>
    <row r="91" ht="24.0" customHeight="1">
      <c r="A91" s="3"/>
      <c r="B91" s="48"/>
      <c r="C91" s="49"/>
      <c r="D91" s="50"/>
      <c r="E91" s="50"/>
      <c r="F91" s="49"/>
      <c r="G91" s="3"/>
      <c r="H91" s="50"/>
      <c r="I91" s="49"/>
      <c r="J91" s="3"/>
      <c r="K91" s="120"/>
    </row>
    <row r="92" ht="24.0" customHeight="1">
      <c r="A92" s="3"/>
      <c r="B92" s="48"/>
      <c r="C92" s="49"/>
      <c r="D92" s="50"/>
      <c r="E92" s="50"/>
      <c r="F92" s="49"/>
      <c r="G92" s="3"/>
      <c r="H92" s="50"/>
      <c r="I92" s="49"/>
      <c r="J92" s="3"/>
      <c r="K92" s="120"/>
    </row>
    <row r="93" ht="24.0" customHeight="1">
      <c r="A93" s="3"/>
      <c r="B93" s="48"/>
      <c r="C93" s="49"/>
      <c r="D93" s="50"/>
      <c r="E93" s="50"/>
      <c r="F93" s="49"/>
      <c r="G93" s="3"/>
      <c r="H93" s="50"/>
      <c r="I93" s="49"/>
      <c r="J93" s="3"/>
      <c r="K93" s="120"/>
    </row>
    <row r="94" ht="24.0" customHeight="1">
      <c r="A94" s="3"/>
      <c r="B94" s="48"/>
      <c r="C94" s="49"/>
      <c r="D94" s="50"/>
      <c r="E94" s="50"/>
      <c r="F94" s="49"/>
      <c r="G94" s="3"/>
      <c r="H94" s="50"/>
      <c r="I94" s="49"/>
      <c r="J94" s="3"/>
      <c r="K94" s="120"/>
    </row>
    <row r="95" ht="24.0" customHeight="1">
      <c r="A95" s="122"/>
      <c r="B95" s="48"/>
      <c r="C95" s="49"/>
      <c r="D95" s="50"/>
      <c r="E95" s="50"/>
      <c r="F95" s="49"/>
      <c r="G95" s="3"/>
      <c r="H95" s="50"/>
      <c r="I95" s="49"/>
      <c r="J95" s="3"/>
      <c r="K95" s="120"/>
    </row>
    <row r="96" ht="24.0" customHeight="1">
      <c r="A96" s="3"/>
      <c r="B96" s="48"/>
      <c r="C96" s="49"/>
      <c r="D96" s="50"/>
      <c r="E96" s="50"/>
      <c r="F96" s="49"/>
      <c r="G96" s="3"/>
      <c r="H96" s="50"/>
      <c r="I96" s="49"/>
      <c r="J96" s="3"/>
      <c r="K96" s="120"/>
    </row>
    <row r="97" ht="24.0" customHeight="1">
      <c r="A97" s="3"/>
      <c r="B97" s="48"/>
      <c r="C97" s="49"/>
      <c r="D97" s="50"/>
      <c r="E97" s="50"/>
      <c r="F97" s="49"/>
      <c r="G97" s="3"/>
      <c r="H97" s="50"/>
      <c r="I97" s="49"/>
      <c r="J97" s="3"/>
      <c r="K97" s="120"/>
    </row>
    <row r="98" ht="24.0" customHeight="1">
      <c r="A98" s="3"/>
      <c r="B98" s="48"/>
      <c r="C98" s="49"/>
      <c r="D98" s="50"/>
      <c r="E98" s="50"/>
      <c r="F98" s="49"/>
      <c r="G98" s="3"/>
      <c r="H98" s="50"/>
      <c r="I98" s="49"/>
      <c r="J98" s="3"/>
      <c r="K98" s="120"/>
    </row>
    <row r="99" ht="24.0" customHeight="1">
      <c r="A99" s="3"/>
      <c r="B99" s="48"/>
      <c r="C99" s="49"/>
      <c r="D99" s="50"/>
      <c r="E99" s="50"/>
      <c r="F99" s="49"/>
      <c r="G99" s="3"/>
      <c r="H99" s="50"/>
      <c r="I99" s="49"/>
      <c r="J99" s="3"/>
      <c r="K99" s="120"/>
    </row>
    <row r="100" ht="24.0" customHeight="1">
      <c r="A100" s="122"/>
      <c r="B100" s="48"/>
      <c r="C100" s="49"/>
      <c r="D100" s="50"/>
      <c r="E100" s="50"/>
      <c r="F100" s="49"/>
      <c r="G100" s="3"/>
      <c r="H100" s="50"/>
      <c r="I100" s="49"/>
      <c r="J100" s="3"/>
      <c r="K100" s="120"/>
    </row>
    <row r="101" ht="24.0" customHeight="1">
      <c r="A101" s="3"/>
      <c r="B101" s="48"/>
      <c r="C101" s="49"/>
      <c r="D101" s="50"/>
      <c r="E101" s="50"/>
      <c r="F101" s="49"/>
      <c r="G101" s="3"/>
      <c r="H101" s="50"/>
      <c r="I101" s="49"/>
      <c r="J101" s="3"/>
      <c r="K101" s="120"/>
    </row>
    <row r="102" ht="24.0" customHeight="1">
      <c r="A102" s="3"/>
      <c r="B102" s="48"/>
      <c r="C102" s="49"/>
      <c r="D102" s="50"/>
      <c r="E102" s="50"/>
      <c r="F102" s="49"/>
      <c r="G102" s="3"/>
      <c r="H102" s="50"/>
      <c r="I102" s="49"/>
      <c r="J102" s="3"/>
      <c r="K102" s="120"/>
    </row>
    <row r="103" ht="24.0" customHeight="1">
      <c r="A103" s="3"/>
      <c r="B103" s="48"/>
      <c r="C103" s="49"/>
      <c r="D103" s="50"/>
      <c r="E103" s="50"/>
      <c r="F103" s="49"/>
      <c r="G103" s="3"/>
      <c r="H103" s="50"/>
      <c r="I103" s="49"/>
      <c r="J103" s="3"/>
      <c r="K103" s="120"/>
    </row>
    <row r="104" ht="24.0" customHeight="1">
      <c r="A104" s="3"/>
      <c r="B104" s="48"/>
      <c r="C104" s="49"/>
      <c r="D104" s="50"/>
      <c r="E104" s="50"/>
      <c r="F104" s="49"/>
      <c r="G104" s="3"/>
      <c r="H104" s="50"/>
      <c r="I104" s="49"/>
      <c r="J104" s="3"/>
      <c r="K104" s="120"/>
    </row>
    <row r="105" ht="24.0" customHeight="1">
      <c r="A105" s="122"/>
      <c r="B105" s="48"/>
      <c r="C105" s="49"/>
      <c r="D105" s="50"/>
      <c r="E105" s="50"/>
      <c r="F105" s="49"/>
      <c r="G105" s="3"/>
      <c r="H105" s="50"/>
      <c r="I105" s="49"/>
      <c r="J105" s="3"/>
      <c r="K105" s="120"/>
    </row>
    <row r="106" ht="24.0" customHeight="1">
      <c r="A106" s="3"/>
      <c r="B106" s="48"/>
      <c r="C106" s="49"/>
      <c r="D106" s="50"/>
      <c r="E106" s="50"/>
      <c r="F106" s="49"/>
      <c r="G106" s="3"/>
      <c r="H106" s="50"/>
      <c r="I106" s="49"/>
      <c r="J106" s="3"/>
      <c r="K106" s="120"/>
    </row>
    <row r="107" ht="24.0" customHeight="1">
      <c r="A107" s="3"/>
      <c r="B107" s="48"/>
      <c r="C107" s="49"/>
      <c r="D107" s="50"/>
      <c r="E107" s="50"/>
      <c r="F107" s="49"/>
      <c r="G107" s="3"/>
      <c r="H107" s="50"/>
      <c r="I107" s="49"/>
      <c r="J107" s="3"/>
      <c r="K107" s="120"/>
    </row>
    <row r="108" ht="24.0" customHeight="1">
      <c r="A108" s="3"/>
      <c r="B108" s="48"/>
      <c r="C108" s="49"/>
      <c r="D108" s="50"/>
      <c r="E108" s="50"/>
      <c r="F108" s="49"/>
      <c r="G108" s="3"/>
      <c r="H108" s="50"/>
      <c r="I108" s="49"/>
      <c r="J108" s="3"/>
      <c r="K108" s="120"/>
    </row>
    <row r="109" ht="24.0" customHeight="1">
      <c r="A109" s="3"/>
      <c r="B109" s="48"/>
      <c r="C109" s="49"/>
      <c r="D109" s="50"/>
      <c r="E109" s="50"/>
      <c r="F109" s="49"/>
      <c r="G109" s="3"/>
      <c r="H109" s="50"/>
      <c r="I109" s="49"/>
      <c r="J109" s="3"/>
      <c r="K109" s="120"/>
    </row>
    <row r="110" ht="24.0" customHeight="1">
      <c r="A110" s="122"/>
      <c r="B110" s="48"/>
      <c r="C110" s="49"/>
      <c r="D110" s="50"/>
      <c r="E110" s="50"/>
      <c r="F110" s="49"/>
      <c r="G110" s="3"/>
      <c r="H110" s="50"/>
      <c r="I110" s="49"/>
      <c r="J110" s="3"/>
      <c r="K110" s="120"/>
    </row>
    <row r="111" ht="24.0" customHeight="1">
      <c r="A111" s="3"/>
      <c r="B111" s="48"/>
      <c r="C111" s="49"/>
      <c r="D111" s="50"/>
      <c r="E111" s="50"/>
      <c r="F111" s="49"/>
      <c r="G111" s="3"/>
      <c r="H111" s="50"/>
      <c r="I111" s="49"/>
      <c r="J111" s="3"/>
      <c r="K111" s="120"/>
    </row>
    <row r="112" ht="24.0" customHeight="1">
      <c r="A112" s="3"/>
      <c r="B112" s="48"/>
      <c r="C112" s="49"/>
      <c r="D112" s="50"/>
      <c r="E112" s="50"/>
      <c r="F112" s="49"/>
      <c r="G112" s="3"/>
      <c r="H112" s="50"/>
      <c r="I112" s="49"/>
      <c r="J112" s="3"/>
      <c r="K112" s="120"/>
    </row>
    <row r="113" ht="24.0" customHeight="1">
      <c r="A113" s="3"/>
      <c r="B113" s="48"/>
      <c r="C113" s="49"/>
      <c r="D113" s="50"/>
      <c r="E113" s="50"/>
      <c r="F113" s="49"/>
      <c r="G113" s="3"/>
      <c r="H113" s="50"/>
      <c r="I113" s="49"/>
      <c r="J113" s="3"/>
      <c r="K113" s="120"/>
    </row>
    <row r="114" ht="24.0" customHeight="1">
      <c r="A114" s="3"/>
      <c r="B114" s="48"/>
      <c r="C114" s="49"/>
      <c r="D114" s="50"/>
      <c r="E114" s="50"/>
      <c r="F114" s="49"/>
      <c r="G114" s="3"/>
      <c r="H114" s="50"/>
      <c r="I114" s="49"/>
      <c r="J114" s="3"/>
      <c r="K114" s="120"/>
    </row>
    <row r="115" ht="24.0" customHeight="1">
      <c r="A115" s="122"/>
      <c r="B115" s="48"/>
      <c r="C115" s="49"/>
      <c r="D115" s="50"/>
      <c r="E115" s="50"/>
      <c r="F115" s="49"/>
      <c r="G115" s="3"/>
      <c r="H115" s="50"/>
      <c r="I115" s="49"/>
      <c r="J115" s="3"/>
      <c r="K115" s="120"/>
    </row>
    <row r="116" ht="24.0" customHeight="1">
      <c r="A116" s="3"/>
      <c r="B116" s="48"/>
      <c r="C116" s="49"/>
      <c r="D116" s="50"/>
      <c r="E116" s="50"/>
      <c r="F116" s="49"/>
      <c r="G116" s="3"/>
      <c r="H116" s="50"/>
      <c r="I116" s="49"/>
      <c r="J116" s="3"/>
      <c r="K116" s="120"/>
    </row>
    <row r="117" ht="24.0" customHeight="1">
      <c r="A117" s="3"/>
      <c r="B117" s="48"/>
      <c r="C117" s="49"/>
      <c r="D117" s="50"/>
      <c r="E117" s="50"/>
      <c r="F117" s="49"/>
      <c r="G117" s="3"/>
      <c r="H117" s="50"/>
      <c r="I117" s="49"/>
      <c r="J117" s="3"/>
      <c r="K117" s="120"/>
    </row>
    <row r="118" ht="24.0" customHeight="1">
      <c r="A118" s="3"/>
      <c r="B118" s="48"/>
      <c r="C118" s="49"/>
      <c r="D118" s="50"/>
      <c r="E118" s="50"/>
      <c r="F118" s="49"/>
      <c r="G118" s="3"/>
      <c r="H118" s="50"/>
      <c r="I118" s="49"/>
      <c r="J118" s="3"/>
      <c r="K118" s="120"/>
    </row>
    <row r="119" ht="24.0" customHeight="1">
      <c r="A119" s="3"/>
      <c r="B119" s="48"/>
      <c r="C119" s="49"/>
      <c r="D119" s="50"/>
      <c r="E119" s="50"/>
      <c r="F119" s="49"/>
      <c r="G119" s="3"/>
      <c r="H119" s="50"/>
      <c r="I119" s="49"/>
      <c r="J119" s="3"/>
      <c r="K119" s="120"/>
    </row>
    <row r="120" ht="24.0" customHeight="1">
      <c r="A120" s="122"/>
      <c r="B120" s="48"/>
      <c r="C120" s="49"/>
      <c r="D120" s="50"/>
      <c r="E120" s="50"/>
      <c r="F120" s="49"/>
      <c r="G120" s="3"/>
      <c r="H120" s="50"/>
      <c r="I120" s="49"/>
      <c r="J120" s="3"/>
      <c r="K120" s="120"/>
    </row>
    <row r="121" ht="24.0" customHeight="1">
      <c r="A121" s="3"/>
      <c r="B121" s="48"/>
      <c r="C121" s="49"/>
      <c r="D121" s="50"/>
      <c r="E121" s="50"/>
      <c r="F121" s="49"/>
      <c r="G121" s="3"/>
      <c r="H121" s="50"/>
      <c r="I121" s="49"/>
      <c r="J121" s="3"/>
      <c r="K121" s="120"/>
    </row>
    <row r="122" ht="24.0" customHeight="1">
      <c r="A122" s="3"/>
      <c r="B122" s="48"/>
      <c r="C122" s="49"/>
      <c r="D122" s="50"/>
      <c r="E122" s="50"/>
      <c r="F122" s="49"/>
      <c r="G122" s="3"/>
      <c r="H122" s="50"/>
      <c r="I122" s="49"/>
      <c r="J122" s="3"/>
      <c r="K122" s="120"/>
    </row>
    <row r="123" ht="24.0" customHeight="1">
      <c r="A123" s="3"/>
      <c r="B123" s="48"/>
      <c r="C123" s="49"/>
      <c r="D123" s="50"/>
      <c r="E123" s="50"/>
      <c r="F123" s="49"/>
      <c r="G123" s="3"/>
      <c r="H123" s="50"/>
      <c r="I123" s="49"/>
      <c r="J123" s="3"/>
      <c r="K123" s="120"/>
    </row>
    <row r="124" ht="24.0" customHeight="1">
      <c r="A124" s="3"/>
      <c r="B124" s="48"/>
      <c r="C124" s="49"/>
      <c r="D124" s="50"/>
      <c r="E124" s="50"/>
      <c r="F124" s="49"/>
      <c r="G124" s="3"/>
      <c r="H124" s="50"/>
      <c r="I124" s="49"/>
      <c r="J124" s="3"/>
      <c r="K124" s="120"/>
    </row>
    <row r="125" ht="24.0" customHeight="1">
      <c r="A125" s="122"/>
      <c r="B125" s="48"/>
      <c r="C125" s="49"/>
      <c r="D125" s="50"/>
      <c r="E125" s="50"/>
      <c r="F125" s="49"/>
      <c r="G125" s="3"/>
      <c r="H125" s="50"/>
      <c r="I125" s="49"/>
      <c r="J125" s="3"/>
      <c r="K125" s="120"/>
    </row>
    <row r="126" ht="24.0" customHeight="1">
      <c r="A126" s="3"/>
      <c r="B126" s="48"/>
      <c r="C126" s="49"/>
      <c r="D126" s="50"/>
      <c r="E126" s="50"/>
      <c r="F126" s="49"/>
      <c r="G126" s="3"/>
      <c r="H126" s="50"/>
      <c r="I126" s="49"/>
      <c r="J126" s="3"/>
      <c r="K126" s="120"/>
    </row>
    <row r="127" ht="24.0" customHeight="1">
      <c r="A127" s="3"/>
      <c r="B127" s="48"/>
      <c r="C127" s="49"/>
      <c r="D127" s="50"/>
      <c r="E127" s="50"/>
      <c r="F127" s="49"/>
      <c r="G127" s="3"/>
      <c r="H127" s="50"/>
      <c r="I127" s="49"/>
      <c r="J127" s="3"/>
      <c r="K127" s="120"/>
    </row>
    <row r="128" ht="24.0" customHeight="1">
      <c r="A128" s="3"/>
      <c r="B128" s="48"/>
      <c r="C128" s="49"/>
      <c r="D128" s="50"/>
      <c r="E128" s="50"/>
      <c r="F128" s="49"/>
      <c r="G128" s="3"/>
      <c r="H128" s="50"/>
      <c r="I128" s="49"/>
      <c r="J128" s="3"/>
      <c r="K128" s="120"/>
    </row>
    <row r="129" ht="24.0" customHeight="1">
      <c r="A129" s="3"/>
      <c r="B129" s="48"/>
      <c r="C129" s="49"/>
      <c r="D129" s="50"/>
      <c r="E129" s="50"/>
      <c r="F129" s="49"/>
      <c r="G129" s="3"/>
      <c r="H129" s="50"/>
      <c r="I129" s="49"/>
      <c r="J129" s="3"/>
      <c r="K129" s="120"/>
    </row>
    <row r="130" ht="24.0" customHeight="1">
      <c r="A130" s="122"/>
      <c r="B130" s="48"/>
      <c r="C130" s="49"/>
      <c r="D130" s="50"/>
      <c r="E130" s="50"/>
      <c r="F130" s="49"/>
      <c r="G130" s="3"/>
      <c r="H130" s="50"/>
      <c r="I130" s="49"/>
      <c r="J130" s="3"/>
      <c r="K130" s="120"/>
    </row>
    <row r="131" ht="24.0" customHeight="1">
      <c r="A131" s="3"/>
      <c r="B131" s="48"/>
      <c r="C131" s="49"/>
      <c r="D131" s="50"/>
      <c r="E131" s="50"/>
      <c r="F131" s="49"/>
      <c r="G131" s="3"/>
      <c r="H131" s="50"/>
      <c r="I131" s="49"/>
      <c r="J131" s="3"/>
      <c r="K131" s="120"/>
    </row>
    <row r="132" ht="24.0" customHeight="1">
      <c r="A132" s="3"/>
      <c r="B132" s="48"/>
      <c r="C132" s="49"/>
      <c r="D132" s="50"/>
      <c r="E132" s="50"/>
      <c r="F132" s="49"/>
      <c r="G132" s="3"/>
      <c r="H132" s="50"/>
      <c r="I132" s="49"/>
      <c r="J132" s="3"/>
      <c r="K132" s="120"/>
    </row>
    <row r="133" ht="24.0" customHeight="1">
      <c r="A133" s="3"/>
      <c r="B133" s="48"/>
      <c r="C133" s="49"/>
      <c r="D133" s="50"/>
      <c r="E133" s="50"/>
      <c r="F133" s="49"/>
      <c r="G133" s="3"/>
      <c r="H133" s="50"/>
      <c r="I133" s="49"/>
      <c r="J133" s="3"/>
      <c r="K133" s="120"/>
    </row>
    <row r="134" ht="24.0" customHeight="1">
      <c r="A134" s="3"/>
      <c r="B134" s="48"/>
      <c r="C134" s="49"/>
      <c r="D134" s="50"/>
      <c r="E134" s="50"/>
      <c r="F134" s="49"/>
      <c r="G134" s="3"/>
      <c r="H134" s="50"/>
      <c r="I134" s="49"/>
      <c r="J134" s="3"/>
      <c r="K134" s="120"/>
    </row>
    <row r="135" ht="14.25" customHeight="1">
      <c r="A135" s="3"/>
      <c r="B135" s="3"/>
      <c r="C135" s="3"/>
      <c r="D135" s="3"/>
      <c r="E135" s="3"/>
      <c r="F135" s="3"/>
      <c r="G135" s="3"/>
      <c r="H135" s="3"/>
      <c r="I135" s="3"/>
      <c r="J135" s="3"/>
      <c r="K135" s="3"/>
    </row>
    <row r="136" ht="14.25" customHeight="1">
      <c r="A136" s="3"/>
      <c r="B136" s="3"/>
      <c r="C136" s="3"/>
      <c r="D136" s="3"/>
      <c r="E136" s="3"/>
      <c r="F136" s="3"/>
      <c r="G136" s="3"/>
      <c r="H136" s="3"/>
      <c r="I136" s="3"/>
      <c r="J136" s="3"/>
      <c r="K136" s="3"/>
    </row>
    <row r="137" ht="14.25" customHeight="1">
      <c r="A137" s="3"/>
      <c r="B137" s="3"/>
      <c r="C137" s="3"/>
      <c r="D137" s="3"/>
      <c r="E137" s="3"/>
      <c r="F137" s="3"/>
      <c r="G137" s="3"/>
      <c r="H137" s="3"/>
      <c r="I137" s="3"/>
      <c r="J137" s="3"/>
      <c r="K137" s="3"/>
    </row>
    <row r="138" ht="14.25" customHeight="1">
      <c r="A138" s="3"/>
      <c r="B138" s="3"/>
      <c r="C138" s="3"/>
      <c r="D138" s="3"/>
      <c r="E138" s="3"/>
      <c r="F138" s="3"/>
      <c r="G138" s="3"/>
      <c r="H138" s="3"/>
      <c r="I138" s="3"/>
      <c r="J138" s="3"/>
      <c r="K138" s="3"/>
    </row>
    <row r="139" ht="14.25" customHeight="1">
      <c r="A139" s="3"/>
      <c r="B139" s="3"/>
      <c r="C139" s="3"/>
      <c r="D139" s="3"/>
      <c r="E139" s="3"/>
      <c r="F139" s="3"/>
      <c r="G139" s="3"/>
      <c r="H139" s="3"/>
      <c r="I139" s="3"/>
      <c r="J139" s="3"/>
      <c r="K139" s="3"/>
    </row>
    <row r="140" ht="14.25" customHeight="1">
      <c r="A140" s="3"/>
      <c r="B140" s="3"/>
      <c r="C140" s="3"/>
      <c r="D140" s="3"/>
      <c r="E140" s="3"/>
      <c r="F140" s="3"/>
      <c r="G140" s="3"/>
      <c r="H140" s="3"/>
      <c r="I140" s="3"/>
      <c r="J140" s="3"/>
      <c r="K140" s="3"/>
    </row>
    <row r="141" ht="14.25" customHeight="1">
      <c r="A141" s="3"/>
      <c r="B141" s="3"/>
      <c r="C141" s="3"/>
      <c r="D141" s="3"/>
      <c r="E141" s="3"/>
      <c r="F141" s="3"/>
      <c r="G141" s="3"/>
      <c r="H141" s="3"/>
      <c r="I141" s="3"/>
      <c r="J141" s="3"/>
      <c r="K141" s="3"/>
    </row>
    <row r="142" ht="14.25" customHeight="1">
      <c r="A142" s="3"/>
      <c r="B142" s="3"/>
      <c r="C142" s="3"/>
      <c r="D142" s="3"/>
      <c r="E142" s="3"/>
      <c r="F142" s="3"/>
      <c r="G142" s="3"/>
      <c r="H142" s="3"/>
      <c r="I142" s="3"/>
      <c r="J142" s="3"/>
      <c r="K142" s="3"/>
    </row>
    <row r="143" ht="14.25" customHeight="1">
      <c r="A143" s="3"/>
      <c r="B143" s="3"/>
      <c r="C143" s="3"/>
      <c r="D143" s="3"/>
      <c r="E143" s="3"/>
      <c r="F143" s="3"/>
      <c r="G143" s="3"/>
      <c r="H143" s="3"/>
      <c r="I143" s="3"/>
      <c r="J143" s="3"/>
      <c r="K143" s="3"/>
    </row>
    <row r="144" ht="14.25" customHeight="1">
      <c r="A144" s="3"/>
      <c r="B144" s="3"/>
      <c r="C144" s="3"/>
      <c r="D144" s="3"/>
      <c r="E144" s="3"/>
      <c r="F144" s="3"/>
      <c r="G144" s="3"/>
      <c r="H144" s="3"/>
      <c r="I144" s="3"/>
      <c r="J144" s="3"/>
      <c r="K144" s="3"/>
    </row>
    <row r="145" ht="14.25" customHeight="1">
      <c r="A145" s="3"/>
      <c r="B145" s="3"/>
      <c r="C145" s="3"/>
      <c r="D145" s="3"/>
      <c r="E145" s="3"/>
      <c r="F145" s="3"/>
      <c r="G145" s="3"/>
      <c r="H145" s="3"/>
      <c r="I145" s="3"/>
      <c r="J145" s="3"/>
      <c r="K145" s="3"/>
    </row>
    <row r="146" ht="14.25" customHeight="1">
      <c r="A146" s="3"/>
      <c r="B146" s="3"/>
      <c r="C146" s="3"/>
      <c r="D146" s="3"/>
      <c r="E146" s="3"/>
      <c r="F146" s="3"/>
      <c r="G146" s="3"/>
      <c r="H146" s="3"/>
      <c r="I146" s="3"/>
      <c r="J146" s="3"/>
      <c r="K146" s="3"/>
    </row>
    <row r="147" ht="14.25" customHeight="1">
      <c r="A147" s="3"/>
      <c r="B147" s="3"/>
      <c r="C147" s="3"/>
      <c r="D147" s="3"/>
      <c r="E147" s="3"/>
      <c r="F147" s="3"/>
      <c r="G147" s="3"/>
      <c r="H147" s="3"/>
      <c r="I147" s="3"/>
      <c r="J147" s="3"/>
      <c r="K147" s="3"/>
    </row>
    <row r="148" ht="14.25" customHeight="1">
      <c r="A148" s="3"/>
      <c r="B148" s="3"/>
      <c r="C148" s="3"/>
      <c r="D148" s="3"/>
      <c r="E148" s="3"/>
      <c r="F148" s="3"/>
      <c r="G148" s="3"/>
      <c r="H148" s="3"/>
      <c r="I148" s="3"/>
      <c r="J148" s="3"/>
      <c r="K148" s="3"/>
    </row>
    <row r="149" ht="14.25" customHeight="1">
      <c r="A149" s="3"/>
      <c r="B149" s="3"/>
      <c r="C149" s="3"/>
      <c r="D149" s="3"/>
      <c r="E149" s="3"/>
      <c r="F149" s="3"/>
      <c r="G149" s="3"/>
      <c r="H149" s="3"/>
      <c r="I149" s="3"/>
      <c r="J149" s="3"/>
      <c r="K149" s="3"/>
    </row>
    <row r="150" ht="14.25" customHeight="1">
      <c r="A150" s="3"/>
      <c r="B150" s="3"/>
      <c r="C150" s="3"/>
      <c r="D150" s="3"/>
      <c r="E150" s="3"/>
      <c r="F150" s="3"/>
      <c r="G150" s="3"/>
      <c r="H150" s="3"/>
      <c r="I150" s="3"/>
      <c r="J150" s="3"/>
      <c r="K150" s="3"/>
    </row>
    <row r="151" ht="14.25" customHeight="1">
      <c r="A151" s="3"/>
      <c r="B151" s="3"/>
      <c r="C151" s="3"/>
      <c r="D151" s="3"/>
      <c r="E151" s="3"/>
      <c r="F151" s="3"/>
      <c r="G151" s="3"/>
      <c r="H151" s="3"/>
      <c r="I151" s="3"/>
      <c r="J151" s="3"/>
      <c r="K151" s="3"/>
    </row>
    <row r="152" ht="14.25" customHeight="1">
      <c r="A152" s="3"/>
      <c r="B152" s="3"/>
      <c r="C152" s="3"/>
      <c r="D152" s="3"/>
      <c r="E152" s="3"/>
      <c r="F152" s="3"/>
      <c r="G152" s="3"/>
      <c r="H152" s="3"/>
      <c r="I152" s="3"/>
      <c r="J152" s="3"/>
      <c r="K152" s="3"/>
    </row>
    <row r="153" ht="14.25" customHeight="1">
      <c r="A153" s="3"/>
      <c r="B153" s="3"/>
      <c r="C153" s="3"/>
      <c r="D153" s="3"/>
      <c r="E153" s="3"/>
      <c r="F153" s="3"/>
      <c r="G153" s="3"/>
      <c r="H153" s="3"/>
      <c r="I153" s="3"/>
      <c r="J153" s="3"/>
      <c r="K153" s="3"/>
    </row>
    <row r="154" ht="14.25" customHeight="1">
      <c r="A154" s="3"/>
      <c r="B154" s="3"/>
      <c r="C154" s="3"/>
      <c r="D154" s="3"/>
      <c r="E154" s="3"/>
      <c r="F154" s="3"/>
      <c r="G154" s="3"/>
      <c r="H154" s="3"/>
      <c r="I154" s="3"/>
      <c r="J154" s="3"/>
      <c r="K154" s="3"/>
    </row>
    <row r="155" ht="14.25" customHeight="1">
      <c r="A155" s="3"/>
      <c r="B155" s="3"/>
      <c r="C155" s="3"/>
      <c r="D155" s="3"/>
      <c r="E155" s="3"/>
      <c r="F155" s="3"/>
      <c r="G155" s="3"/>
      <c r="H155" s="3"/>
      <c r="I155" s="3"/>
      <c r="J155" s="3"/>
      <c r="K155" s="3"/>
    </row>
    <row r="156" ht="14.25" customHeight="1">
      <c r="A156" s="3"/>
      <c r="B156" s="3"/>
      <c r="C156" s="3"/>
      <c r="D156" s="3"/>
      <c r="E156" s="3"/>
      <c r="F156" s="3"/>
      <c r="G156" s="3"/>
      <c r="H156" s="3"/>
      <c r="I156" s="3"/>
      <c r="J156" s="3"/>
      <c r="K156" s="3"/>
    </row>
    <row r="157" ht="14.25" customHeight="1">
      <c r="A157" s="3"/>
      <c r="B157" s="3"/>
      <c r="C157" s="3"/>
      <c r="D157" s="3"/>
      <c r="E157" s="3"/>
      <c r="F157" s="3"/>
      <c r="G157" s="3"/>
      <c r="H157" s="3"/>
      <c r="I157" s="3"/>
      <c r="J157" s="3"/>
      <c r="K157" s="3"/>
    </row>
    <row r="158" ht="14.25" customHeight="1">
      <c r="A158" s="3"/>
      <c r="B158" s="3"/>
      <c r="C158" s="3"/>
      <c r="D158" s="3"/>
      <c r="E158" s="3"/>
      <c r="F158" s="3"/>
      <c r="G158" s="3"/>
      <c r="H158" s="3"/>
      <c r="I158" s="3"/>
      <c r="J158" s="3"/>
      <c r="K158" s="3"/>
    </row>
    <row r="159" ht="14.25" customHeight="1">
      <c r="A159" s="3"/>
      <c r="B159" s="3"/>
      <c r="C159" s="3"/>
      <c r="D159" s="3"/>
      <c r="E159" s="3"/>
      <c r="F159" s="3"/>
      <c r="G159" s="3"/>
      <c r="H159" s="3"/>
      <c r="I159" s="3"/>
      <c r="J159" s="3"/>
      <c r="K159" s="3"/>
    </row>
    <row r="160" ht="14.25" customHeight="1">
      <c r="A160" s="3"/>
      <c r="B160" s="3"/>
      <c r="C160" s="3"/>
      <c r="D160" s="3"/>
      <c r="E160" s="3"/>
      <c r="F160" s="3"/>
      <c r="G160" s="3"/>
      <c r="H160" s="3"/>
      <c r="I160" s="3"/>
      <c r="J160" s="3"/>
      <c r="K160" s="3"/>
    </row>
    <row r="161" ht="14.25" customHeight="1">
      <c r="A161" s="3"/>
      <c r="B161" s="3"/>
      <c r="C161" s="3"/>
      <c r="D161" s="3"/>
      <c r="E161" s="3"/>
      <c r="F161" s="3"/>
      <c r="G161" s="3"/>
      <c r="H161" s="3"/>
      <c r="I161" s="3"/>
      <c r="J161" s="3"/>
      <c r="K161" s="3"/>
    </row>
    <row r="162" ht="14.25" customHeight="1">
      <c r="A162" s="3"/>
      <c r="B162" s="3"/>
      <c r="C162" s="3"/>
      <c r="D162" s="3"/>
      <c r="E162" s="3"/>
      <c r="F162" s="3"/>
      <c r="G162" s="3"/>
      <c r="H162" s="3"/>
      <c r="I162" s="3"/>
      <c r="J162" s="3"/>
      <c r="K162" s="3"/>
    </row>
    <row r="163" ht="14.25" customHeight="1">
      <c r="A163" s="3"/>
      <c r="B163" s="3"/>
      <c r="C163" s="3"/>
      <c r="D163" s="3"/>
      <c r="E163" s="3"/>
      <c r="F163" s="3"/>
      <c r="G163" s="3"/>
      <c r="H163" s="3"/>
      <c r="I163" s="3"/>
      <c r="J163" s="3"/>
      <c r="K163" s="3"/>
    </row>
    <row r="164" ht="14.25" customHeight="1">
      <c r="A164" s="3"/>
      <c r="B164" s="3"/>
      <c r="C164" s="3"/>
      <c r="D164" s="3"/>
      <c r="E164" s="3"/>
      <c r="F164" s="3"/>
      <c r="G164" s="3"/>
      <c r="H164" s="3"/>
      <c r="I164" s="3"/>
      <c r="J164" s="3"/>
      <c r="K164" s="3"/>
    </row>
    <row r="165" ht="14.25" customHeight="1">
      <c r="A165" s="3"/>
      <c r="B165" s="3"/>
      <c r="C165" s="3"/>
      <c r="D165" s="3"/>
      <c r="E165" s="3"/>
      <c r="F165" s="3"/>
      <c r="G165" s="3"/>
      <c r="H165" s="3"/>
      <c r="I165" s="3"/>
      <c r="J165" s="3"/>
      <c r="K165" s="3"/>
    </row>
    <row r="166" ht="14.25" customHeight="1">
      <c r="A166" s="3"/>
      <c r="B166" s="3"/>
      <c r="C166" s="3"/>
      <c r="D166" s="3"/>
      <c r="E166" s="3"/>
      <c r="F166" s="3"/>
      <c r="G166" s="3"/>
      <c r="H166" s="3"/>
      <c r="I166" s="3"/>
      <c r="J166" s="3"/>
      <c r="K166" s="3"/>
    </row>
    <row r="167" ht="14.25" customHeight="1">
      <c r="A167" s="3"/>
      <c r="B167" s="3"/>
      <c r="C167" s="3"/>
      <c r="D167" s="3"/>
      <c r="E167" s="3"/>
      <c r="F167" s="3"/>
      <c r="G167" s="3"/>
      <c r="H167" s="3"/>
      <c r="I167" s="3"/>
      <c r="J167" s="3"/>
      <c r="K167" s="3"/>
    </row>
    <row r="168" ht="14.25" customHeight="1">
      <c r="A168" s="3"/>
      <c r="B168" s="3"/>
      <c r="C168" s="3"/>
      <c r="D168" s="3"/>
      <c r="E168" s="3"/>
      <c r="F168" s="3"/>
      <c r="G168" s="3"/>
      <c r="H168" s="3"/>
      <c r="I168" s="3"/>
      <c r="J168" s="3"/>
      <c r="K168" s="3"/>
    </row>
    <row r="169" ht="14.25" customHeight="1">
      <c r="A169" s="3"/>
      <c r="B169" s="3"/>
      <c r="C169" s="3"/>
      <c r="D169" s="3"/>
      <c r="E169" s="3"/>
      <c r="F169" s="3"/>
      <c r="G169" s="3"/>
      <c r="H169" s="3"/>
      <c r="I169" s="3"/>
      <c r="J169" s="3"/>
      <c r="K169" s="3"/>
    </row>
    <row r="170" ht="14.25" customHeight="1">
      <c r="A170" s="3"/>
      <c r="B170" s="3"/>
      <c r="C170" s="3"/>
      <c r="D170" s="3"/>
      <c r="E170" s="3"/>
      <c r="F170" s="3"/>
      <c r="G170" s="3"/>
      <c r="H170" s="3"/>
      <c r="I170" s="3"/>
      <c r="J170" s="3"/>
      <c r="K170" s="3"/>
    </row>
    <row r="171" ht="14.25" customHeight="1">
      <c r="A171" s="3"/>
      <c r="B171" s="3"/>
      <c r="C171" s="3"/>
      <c r="D171" s="3"/>
      <c r="E171" s="3"/>
      <c r="F171" s="3"/>
      <c r="G171" s="3"/>
      <c r="H171" s="3"/>
      <c r="I171" s="3"/>
      <c r="J171" s="3"/>
      <c r="K171" s="3"/>
    </row>
    <row r="172" ht="14.25" customHeight="1">
      <c r="A172" s="3"/>
      <c r="B172" s="3"/>
      <c r="C172" s="3"/>
      <c r="D172" s="3"/>
      <c r="E172" s="3"/>
      <c r="F172" s="3"/>
      <c r="G172" s="3"/>
      <c r="H172" s="3"/>
      <c r="I172" s="3"/>
      <c r="J172" s="3"/>
      <c r="K172" s="3"/>
    </row>
    <row r="173" ht="14.25" customHeight="1">
      <c r="A173" s="3"/>
      <c r="B173" s="3"/>
      <c r="C173" s="3"/>
      <c r="D173" s="3"/>
      <c r="E173" s="3"/>
      <c r="F173" s="3"/>
      <c r="G173" s="3"/>
      <c r="H173" s="3"/>
      <c r="I173" s="3"/>
      <c r="J173" s="3"/>
      <c r="K173" s="3"/>
    </row>
    <row r="174" ht="14.25" customHeight="1">
      <c r="A174" s="3"/>
      <c r="B174" s="3"/>
      <c r="C174" s="3"/>
      <c r="D174" s="3"/>
      <c r="E174" s="3"/>
      <c r="F174" s="3"/>
      <c r="G174" s="3"/>
      <c r="H174" s="3"/>
      <c r="I174" s="3"/>
      <c r="J174" s="3"/>
      <c r="K174" s="3"/>
    </row>
    <row r="175" ht="14.25" customHeight="1">
      <c r="A175" s="3"/>
      <c r="B175" s="3"/>
      <c r="C175" s="3"/>
      <c r="D175" s="3"/>
      <c r="E175" s="3"/>
      <c r="F175" s="3"/>
      <c r="G175" s="3"/>
      <c r="H175" s="3"/>
      <c r="I175" s="3"/>
      <c r="J175" s="3"/>
      <c r="K175" s="3"/>
    </row>
    <row r="176" ht="14.25" customHeight="1">
      <c r="A176" s="3"/>
      <c r="B176" s="3"/>
      <c r="C176" s="3"/>
      <c r="D176" s="3"/>
      <c r="E176" s="3"/>
      <c r="F176" s="3"/>
      <c r="G176" s="3"/>
      <c r="H176" s="3"/>
      <c r="I176" s="3"/>
      <c r="J176" s="3"/>
      <c r="K176" s="3"/>
    </row>
    <row r="177" ht="14.25" customHeight="1">
      <c r="A177" s="3"/>
      <c r="B177" s="3"/>
      <c r="C177" s="3"/>
      <c r="D177" s="3"/>
      <c r="E177" s="3"/>
      <c r="F177" s="3"/>
      <c r="G177" s="3"/>
      <c r="H177" s="3"/>
      <c r="I177" s="3"/>
      <c r="J177" s="3"/>
      <c r="K177" s="3"/>
    </row>
    <row r="178" ht="14.25" customHeight="1">
      <c r="A178" s="3"/>
      <c r="B178" s="3"/>
      <c r="C178" s="3"/>
      <c r="D178" s="3"/>
      <c r="E178" s="3"/>
      <c r="F178" s="3"/>
      <c r="G178" s="3"/>
      <c r="H178" s="3"/>
      <c r="I178" s="3"/>
      <c r="J178" s="3"/>
      <c r="K178" s="3"/>
    </row>
    <row r="179" ht="14.25" customHeight="1">
      <c r="A179" s="3"/>
      <c r="B179" s="3"/>
      <c r="C179" s="3"/>
      <c r="D179" s="3"/>
      <c r="E179" s="3"/>
      <c r="F179" s="3"/>
      <c r="G179" s="3"/>
      <c r="H179" s="3"/>
      <c r="I179" s="3"/>
      <c r="J179" s="3"/>
      <c r="K179" s="3"/>
    </row>
    <row r="180" ht="14.25" customHeight="1">
      <c r="A180" s="3"/>
      <c r="B180" s="3"/>
      <c r="C180" s="3"/>
      <c r="D180" s="3"/>
      <c r="E180" s="3"/>
      <c r="F180" s="3"/>
      <c r="G180" s="3"/>
      <c r="H180" s="3"/>
      <c r="I180" s="3"/>
      <c r="J180" s="3"/>
      <c r="K180" s="3"/>
    </row>
    <row r="181" ht="14.25" customHeight="1">
      <c r="A181" s="3"/>
      <c r="B181" s="3"/>
      <c r="C181" s="3"/>
      <c r="D181" s="3"/>
      <c r="E181" s="3"/>
      <c r="F181" s="3"/>
      <c r="G181" s="3"/>
      <c r="H181" s="3"/>
      <c r="I181" s="3"/>
      <c r="J181" s="3"/>
      <c r="K181" s="3"/>
    </row>
    <row r="182" ht="14.25" customHeight="1">
      <c r="A182" s="3"/>
      <c r="B182" s="3"/>
      <c r="C182" s="3"/>
      <c r="D182" s="3"/>
      <c r="E182" s="3"/>
      <c r="F182" s="3"/>
      <c r="G182" s="3"/>
      <c r="H182" s="3"/>
      <c r="I182" s="3"/>
      <c r="J182" s="3"/>
      <c r="K182" s="3"/>
    </row>
    <row r="183" ht="14.25" customHeight="1">
      <c r="A183" s="3"/>
      <c r="B183" s="3"/>
      <c r="C183" s="3"/>
      <c r="D183" s="3"/>
      <c r="E183" s="3"/>
      <c r="F183" s="3"/>
      <c r="G183" s="3"/>
      <c r="H183" s="3"/>
      <c r="I183" s="3"/>
      <c r="J183" s="3"/>
      <c r="K183" s="3"/>
    </row>
    <row r="184" ht="14.25" customHeight="1">
      <c r="A184" s="3"/>
      <c r="B184" s="3"/>
      <c r="C184" s="3"/>
      <c r="D184" s="3"/>
      <c r="E184" s="3"/>
      <c r="F184" s="3"/>
      <c r="G184" s="3"/>
      <c r="H184" s="3"/>
      <c r="I184" s="3"/>
      <c r="J184" s="3"/>
      <c r="K184" s="3"/>
    </row>
    <row r="185" ht="14.25" customHeight="1">
      <c r="A185" s="3"/>
      <c r="B185" s="3"/>
      <c r="C185" s="3"/>
      <c r="D185" s="3"/>
      <c r="E185" s="3"/>
      <c r="F185" s="3"/>
      <c r="G185" s="3"/>
      <c r="H185" s="3"/>
      <c r="I185" s="3"/>
      <c r="J185" s="3"/>
      <c r="K185" s="3"/>
    </row>
    <row r="186" ht="14.25" customHeight="1">
      <c r="A186" s="3"/>
      <c r="B186" s="3"/>
      <c r="C186" s="3"/>
      <c r="D186" s="3"/>
      <c r="E186" s="3"/>
      <c r="F186" s="3"/>
      <c r="G186" s="3"/>
      <c r="H186" s="3"/>
      <c r="I186" s="3"/>
      <c r="J186" s="3"/>
      <c r="K186" s="3"/>
    </row>
    <row r="187" ht="14.25" customHeight="1">
      <c r="A187" s="3"/>
      <c r="B187" s="3"/>
      <c r="C187" s="3"/>
      <c r="D187" s="3"/>
      <c r="E187" s="3"/>
      <c r="F187" s="3"/>
      <c r="G187" s="3"/>
      <c r="H187" s="3"/>
      <c r="I187" s="3"/>
      <c r="J187" s="3"/>
      <c r="K187" s="3"/>
    </row>
    <row r="188" ht="14.25" customHeight="1">
      <c r="A188" s="3"/>
      <c r="B188" s="3"/>
      <c r="C188" s="3"/>
      <c r="D188" s="3"/>
      <c r="E188" s="3"/>
      <c r="F188" s="3"/>
      <c r="G188" s="3"/>
      <c r="H188" s="3"/>
      <c r="I188" s="3"/>
      <c r="J188" s="3"/>
      <c r="K188" s="3"/>
    </row>
    <row r="189" ht="14.25" customHeight="1">
      <c r="A189" s="3"/>
      <c r="B189" s="3"/>
      <c r="C189" s="3"/>
      <c r="D189" s="3"/>
      <c r="E189" s="3"/>
      <c r="F189" s="3"/>
      <c r="G189" s="3"/>
      <c r="H189" s="3"/>
      <c r="I189" s="3"/>
      <c r="J189" s="3"/>
      <c r="K189" s="3"/>
    </row>
    <row r="190" ht="14.25" customHeight="1">
      <c r="A190" s="3"/>
      <c r="B190" s="3"/>
      <c r="C190" s="3"/>
      <c r="D190" s="3"/>
      <c r="E190" s="3"/>
      <c r="F190" s="3"/>
      <c r="G190" s="3"/>
      <c r="H190" s="3"/>
      <c r="I190" s="3"/>
      <c r="J190" s="3"/>
      <c r="K190" s="3"/>
    </row>
    <row r="191" ht="14.25" customHeight="1">
      <c r="A191" s="3"/>
      <c r="B191" s="3"/>
      <c r="C191" s="3"/>
      <c r="D191" s="3"/>
      <c r="E191" s="3"/>
      <c r="F191" s="3"/>
      <c r="G191" s="3"/>
      <c r="H191" s="3"/>
      <c r="I191" s="3"/>
      <c r="J191" s="3"/>
      <c r="K191" s="3"/>
    </row>
    <row r="192" ht="14.25" customHeight="1">
      <c r="A192" s="3"/>
      <c r="B192" s="3"/>
      <c r="C192" s="3"/>
      <c r="D192" s="3"/>
      <c r="E192" s="3"/>
      <c r="F192" s="3"/>
      <c r="G192" s="3"/>
      <c r="H192" s="3"/>
      <c r="I192" s="3"/>
      <c r="J192" s="3"/>
      <c r="K192" s="3"/>
    </row>
    <row r="193" ht="14.25" customHeight="1">
      <c r="A193" s="3"/>
      <c r="B193" s="3"/>
      <c r="C193" s="3"/>
      <c r="D193" s="3"/>
      <c r="E193" s="3"/>
      <c r="F193" s="3"/>
      <c r="G193" s="3"/>
      <c r="H193" s="3"/>
      <c r="I193" s="3"/>
      <c r="J193" s="3"/>
      <c r="K193" s="3"/>
    </row>
    <row r="194" ht="14.25" customHeight="1">
      <c r="A194" s="3"/>
      <c r="B194" s="3"/>
      <c r="C194" s="3"/>
      <c r="D194" s="3"/>
      <c r="E194" s="3"/>
      <c r="F194" s="3"/>
      <c r="G194" s="3"/>
      <c r="H194" s="3"/>
      <c r="I194" s="3"/>
      <c r="J194" s="3"/>
      <c r="K194" s="3"/>
    </row>
    <row r="195" ht="14.25" customHeight="1">
      <c r="A195" s="3"/>
      <c r="B195" s="3"/>
      <c r="C195" s="3"/>
      <c r="D195" s="3"/>
      <c r="E195" s="3"/>
      <c r="F195" s="3"/>
      <c r="G195" s="3"/>
      <c r="H195" s="3"/>
      <c r="I195" s="3"/>
      <c r="J195" s="3"/>
      <c r="K195" s="3"/>
    </row>
    <row r="196" ht="14.25" customHeight="1">
      <c r="A196" s="3"/>
      <c r="B196" s="3"/>
      <c r="C196" s="3"/>
      <c r="D196" s="3"/>
      <c r="E196" s="3"/>
      <c r="F196" s="3"/>
      <c r="G196" s="3"/>
      <c r="H196" s="3"/>
      <c r="I196" s="3"/>
      <c r="J196" s="3"/>
      <c r="K196" s="3"/>
    </row>
    <row r="197" ht="14.25" customHeight="1">
      <c r="A197" s="3"/>
      <c r="B197" s="3"/>
      <c r="C197" s="3"/>
      <c r="D197" s="3"/>
      <c r="E197" s="3"/>
      <c r="F197" s="3"/>
      <c r="G197" s="3"/>
      <c r="H197" s="3"/>
      <c r="I197" s="3"/>
      <c r="J197" s="3"/>
      <c r="K197" s="3"/>
    </row>
    <row r="198" ht="14.25" customHeight="1">
      <c r="A198" s="3"/>
      <c r="B198" s="3"/>
      <c r="C198" s="3"/>
      <c r="D198" s="3"/>
      <c r="E198" s="3"/>
      <c r="F198" s="3"/>
      <c r="G198" s="3"/>
      <c r="H198" s="3"/>
      <c r="I198" s="3"/>
      <c r="J198" s="3"/>
      <c r="K198" s="3"/>
    </row>
    <row r="199" ht="14.25" customHeight="1">
      <c r="A199" s="3"/>
      <c r="B199" s="3"/>
      <c r="C199" s="3"/>
      <c r="D199" s="3"/>
      <c r="E199" s="3"/>
      <c r="F199" s="3"/>
      <c r="G199" s="3"/>
      <c r="H199" s="3"/>
      <c r="I199" s="3"/>
      <c r="J199" s="3"/>
      <c r="K199" s="3"/>
    </row>
    <row r="200" ht="14.25" customHeight="1">
      <c r="A200" s="3"/>
      <c r="B200" s="3"/>
      <c r="C200" s="3"/>
      <c r="D200" s="3"/>
      <c r="E200" s="3"/>
      <c r="F200" s="3"/>
      <c r="G200" s="3"/>
      <c r="H200" s="3"/>
      <c r="I200" s="3"/>
      <c r="J200" s="3"/>
      <c r="K200" s="3"/>
    </row>
    <row r="201" ht="14.25" customHeight="1">
      <c r="A201" s="3"/>
      <c r="B201" s="3"/>
      <c r="C201" s="3"/>
      <c r="D201" s="3"/>
      <c r="E201" s="3"/>
      <c r="F201" s="3"/>
      <c r="G201" s="3"/>
      <c r="H201" s="3"/>
      <c r="I201" s="3"/>
      <c r="J201" s="3"/>
      <c r="K201" s="3"/>
    </row>
    <row r="202" ht="14.25" customHeight="1">
      <c r="A202" s="3"/>
      <c r="B202" s="3"/>
      <c r="C202" s="3"/>
      <c r="D202" s="3"/>
      <c r="E202" s="3"/>
      <c r="F202" s="3"/>
      <c r="G202" s="3"/>
      <c r="H202" s="3"/>
      <c r="I202" s="3"/>
      <c r="J202" s="3"/>
      <c r="K202" s="3"/>
    </row>
    <row r="203" ht="14.25" customHeight="1">
      <c r="A203" s="3"/>
      <c r="B203" s="3"/>
      <c r="C203" s="3"/>
      <c r="D203" s="3"/>
      <c r="E203" s="3"/>
      <c r="F203" s="3"/>
      <c r="G203" s="3"/>
      <c r="H203" s="3"/>
      <c r="I203" s="3"/>
      <c r="J203" s="3"/>
      <c r="K203" s="3"/>
    </row>
    <row r="204" ht="14.25" customHeight="1">
      <c r="A204" s="3"/>
      <c r="B204" s="3"/>
      <c r="C204" s="3"/>
      <c r="D204" s="3"/>
      <c r="E204" s="3"/>
      <c r="F204" s="3"/>
      <c r="G204" s="3"/>
      <c r="H204" s="3"/>
      <c r="I204" s="3"/>
      <c r="J204" s="3"/>
      <c r="K204" s="3"/>
    </row>
    <row r="205" ht="14.25" customHeight="1">
      <c r="A205" s="3"/>
      <c r="B205" s="3"/>
      <c r="C205" s="3"/>
      <c r="D205" s="3"/>
      <c r="E205" s="3"/>
      <c r="F205" s="3"/>
      <c r="G205" s="3"/>
      <c r="H205" s="3"/>
      <c r="I205" s="3"/>
      <c r="J205" s="3"/>
      <c r="K205" s="3"/>
    </row>
    <row r="206" ht="14.25" customHeight="1">
      <c r="A206" s="3"/>
      <c r="B206" s="3"/>
      <c r="C206" s="3"/>
      <c r="D206" s="3"/>
      <c r="E206" s="3"/>
      <c r="F206" s="3"/>
      <c r="G206" s="3"/>
      <c r="H206" s="3"/>
      <c r="I206" s="3"/>
      <c r="J206" s="3"/>
      <c r="K206" s="3"/>
    </row>
    <row r="207" ht="14.25" customHeight="1">
      <c r="A207" s="3"/>
      <c r="B207" s="3"/>
      <c r="C207" s="3"/>
      <c r="D207" s="3"/>
      <c r="E207" s="3"/>
      <c r="F207" s="3"/>
      <c r="G207" s="3"/>
      <c r="H207" s="3"/>
      <c r="I207" s="3"/>
      <c r="J207" s="3"/>
      <c r="K207" s="3"/>
    </row>
    <row r="208" ht="14.25" customHeight="1">
      <c r="A208" s="3"/>
      <c r="B208" s="3"/>
      <c r="C208" s="3"/>
      <c r="D208" s="3"/>
      <c r="E208" s="3"/>
      <c r="F208" s="3"/>
      <c r="G208" s="3"/>
      <c r="H208" s="3"/>
      <c r="I208" s="3"/>
      <c r="J208" s="3"/>
      <c r="K208" s="3"/>
    </row>
    <row r="209" ht="14.25" customHeight="1">
      <c r="A209" s="3"/>
      <c r="B209" s="3"/>
      <c r="C209" s="3"/>
      <c r="D209" s="3"/>
      <c r="E209" s="3"/>
      <c r="F209" s="3"/>
      <c r="G209" s="3"/>
      <c r="H209" s="3"/>
      <c r="I209" s="3"/>
      <c r="J209" s="3"/>
      <c r="K209" s="3"/>
    </row>
    <row r="210" ht="14.25" customHeight="1">
      <c r="A210" s="3"/>
      <c r="B210" s="3"/>
      <c r="C210" s="3"/>
      <c r="D210" s="3"/>
      <c r="E210" s="3"/>
      <c r="F210" s="3"/>
      <c r="G210" s="3"/>
      <c r="H210" s="3"/>
      <c r="I210" s="3"/>
      <c r="J210" s="3"/>
      <c r="K210" s="3"/>
    </row>
    <row r="211" ht="14.25" customHeight="1">
      <c r="A211" s="3"/>
      <c r="B211" s="3"/>
      <c r="C211" s="3"/>
      <c r="D211" s="3"/>
      <c r="E211" s="3"/>
      <c r="F211" s="3"/>
      <c r="G211" s="3"/>
      <c r="H211" s="3"/>
      <c r="I211" s="3"/>
      <c r="J211" s="3"/>
      <c r="K211" s="3"/>
    </row>
    <row r="212" ht="14.25" customHeight="1">
      <c r="A212" s="3"/>
      <c r="B212" s="3"/>
      <c r="C212" s="3"/>
      <c r="D212" s="3"/>
      <c r="E212" s="3"/>
      <c r="F212" s="3"/>
      <c r="G212" s="3"/>
      <c r="H212" s="3"/>
      <c r="I212" s="3"/>
      <c r="J212" s="3"/>
      <c r="K212" s="3"/>
    </row>
    <row r="213" ht="14.25" customHeight="1">
      <c r="A213" s="3"/>
      <c r="B213" s="3"/>
      <c r="C213" s="3"/>
      <c r="D213" s="3"/>
      <c r="E213" s="3"/>
      <c r="F213" s="3"/>
      <c r="G213" s="3"/>
      <c r="H213" s="3"/>
      <c r="I213" s="3"/>
      <c r="J213" s="3"/>
      <c r="K213" s="3"/>
    </row>
    <row r="214" ht="14.25" customHeight="1">
      <c r="A214" s="3"/>
      <c r="B214" s="3"/>
      <c r="C214" s="3"/>
      <c r="D214" s="3"/>
      <c r="E214" s="3"/>
      <c r="F214" s="3"/>
      <c r="G214" s="3"/>
      <c r="H214" s="3"/>
      <c r="I214" s="3"/>
      <c r="J214" s="3"/>
      <c r="K214" s="3"/>
    </row>
    <row r="215" ht="14.25" customHeight="1">
      <c r="A215" s="3"/>
      <c r="B215" s="3"/>
      <c r="C215" s="3"/>
      <c r="D215" s="3"/>
      <c r="E215" s="3"/>
      <c r="F215" s="3"/>
      <c r="G215" s="3"/>
      <c r="H215" s="3"/>
      <c r="I215" s="3"/>
      <c r="J215" s="3"/>
      <c r="K215" s="3"/>
    </row>
    <row r="216" ht="14.25" customHeight="1">
      <c r="A216" s="3"/>
      <c r="B216" s="3"/>
      <c r="C216" s="3"/>
      <c r="D216" s="3"/>
      <c r="E216" s="3"/>
      <c r="F216" s="3"/>
      <c r="G216" s="3"/>
      <c r="H216" s="3"/>
      <c r="I216" s="3"/>
      <c r="J216" s="3"/>
      <c r="K216" s="3"/>
    </row>
    <row r="217" ht="14.25" customHeight="1">
      <c r="A217" s="3"/>
      <c r="B217" s="3"/>
      <c r="C217" s="3"/>
      <c r="D217" s="3"/>
      <c r="E217" s="3"/>
      <c r="F217" s="3"/>
      <c r="G217" s="3"/>
      <c r="H217" s="3"/>
      <c r="I217" s="3"/>
      <c r="J217" s="3"/>
      <c r="K217" s="3"/>
    </row>
    <row r="218" ht="14.25" customHeight="1">
      <c r="A218" s="3"/>
      <c r="B218" s="3"/>
      <c r="C218" s="3"/>
      <c r="D218" s="3"/>
      <c r="E218" s="3"/>
      <c r="F218" s="3"/>
      <c r="G218" s="3"/>
      <c r="H218" s="3"/>
      <c r="I218" s="3"/>
      <c r="J218" s="3"/>
      <c r="K218" s="3"/>
    </row>
    <row r="219" ht="14.25" customHeight="1">
      <c r="A219" s="3"/>
      <c r="B219" s="3"/>
      <c r="C219" s="3"/>
      <c r="D219" s="3"/>
      <c r="E219" s="3"/>
      <c r="F219" s="3"/>
      <c r="G219" s="3"/>
      <c r="H219" s="3"/>
      <c r="I219" s="3"/>
      <c r="J219" s="3"/>
      <c r="K219" s="3"/>
    </row>
    <row r="220" ht="14.25" customHeight="1">
      <c r="A220" s="3"/>
      <c r="B220" s="3"/>
      <c r="C220" s="3"/>
      <c r="D220" s="3"/>
      <c r="E220" s="3"/>
      <c r="F220" s="3"/>
      <c r="G220" s="3"/>
      <c r="H220" s="3"/>
      <c r="I220" s="3"/>
      <c r="J220" s="3"/>
      <c r="K220" s="3"/>
    </row>
    <row r="221" ht="14.25" customHeight="1">
      <c r="A221" s="3"/>
      <c r="B221" s="3"/>
      <c r="C221" s="3"/>
      <c r="D221" s="3"/>
      <c r="E221" s="3"/>
      <c r="F221" s="3"/>
      <c r="G221" s="3"/>
      <c r="H221" s="3"/>
      <c r="I221" s="3"/>
      <c r="J221" s="3"/>
      <c r="K221" s="3"/>
    </row>
    <row r="222" ht="14.25" customHeight="1">
      <c r="A222" s="3"/>
      <c r="B222" s="3"/>
      <c r="C222" s="3"/>
      <c r="D222" s="3"/>
      <c r="E222" s="3"/>
      <c r="F222" s="3"/>
      <c r="G222" s="3"/>
      <c r="H222" s="3"/>
      <c r="I222" s="3"/>
      <c r="J222" s="3"/>
      <c r="K222" s="3"/>
    </row>
    <row r="223" ht="14.25" customHeight="1">
      <c r="A223" s="3"/>
      <c r="B223" s="3"/>
      <c r="C223" s="3"/>
      <c r="D223" s="3"/>
      <c r="E223" s="3"/>
      <c r="F223" s="3"/>
      <c r="G223" s="3"/>
      <c r="H223" s="3"/>
      <c r="I223" s="3"/>
      <c r="J223" s="3"/>
      <c r="K223" s="3"/>
    </row>
    <row r="224" ht="14.25" customHeight="1">
      <c r="A224" s="3"/>
      <c r="B224" s="3"/>
      <c r="C224" s="3"/>
      <c r="D224" s="3"/>
      <c r="E224" s="3"/>
      <c r="F224" s="3"/>
      <c r="G224" s="3"/>
      <c r="H224" s="3"/>
      <c r="I224" s="3"/>
      <c r="J224" s="3"/>
      <c r="K224" s="3"/>
    </row>
    <row r="225" ht="14.25" customHeight="1">
      <c r="A225" s="3"/>
      <c r="B225" s="3"/>
      <c r="C225" s="3"/>
      <c r="D225" s="3"/>
      <c r="E225" s="3"/>
      <c r="F225" s="3"/>
      <c r="G225" s="3"/>
      <c r="H225" s="3"/>
      <c r="I225" s="3"/>
      <c r="J225" s="3"/>
      <c r="K225" s="3"/>
    </row>
    <row r="226" ht="14.25" customHeight="1">
      <c r="A226" s="3"/>
      <c r="B226" s="3"/>
      <c r="C226" s="3"/>
      <c r="D226" s="3"/>
      <c r="E226" s="3"/>
      <c r="F226" s="3"/>
      <c r="G226" s="3"/>
      <c r="H226" s="3"/>
      <c r="I226" s="3"/>
      <c r="J226" s="3"/>
      <c r="K226" s="3"/>
    </row>
    <row r="227" ht="14.25" customHeight="1">
      <c r="A227" s="3"/>
      <c r="B227" s="3"/>
      <c r="C227" s="3"/>
      <c r="D227" s="3"/>
      <c r="E227" s="3"/>
      <c r="F227" s="3"/>
      <c r="G227" s="3"/>
      <c r="H227" s="3"/>
      <c r="I227" s="3"/>
      <c r="J227" s="3"/>
      <c r="K227" s="3"/>
    </row>
    <row r="228" ht="14.25" customHeight="1">
      <c r="A228" s="3"/>
      <c r="B228" s="3"/>
      <c r="C228" s="3"/>
      <c r="D228" s="3"/>
      <c r="E228" s="3"/>
      <c r="F228" s="3"/>
      <c r="G228" s="3"/>
      <c r="H228" s="3"/>
      <c r="I228" s="3"/>
      <c r="J228" s="3"/>
      <c r="K228" s="3"/>
    </row>
    <row r="229" ht="14.25" customHeight="1">
      <c r="A229" s="3"/>
      <c r="B229" s="3"/>
      <c r="C229" s="3"/>
      <c r="D229" s="3"/>
      <c r="E229" s="3"/>
      <c r="F229" s="3"/>
      <c r="G229" s="3"/>
      <c r="H229" s="3"/>
      <c r="I229" s="3"/>
      <c r="J229" s="3"/>
      <c r="K229" s="3"/>
    </row>
    <row r="230" ht="14.25" customHeight="1">
      <c r="A230" s="3"/>
      <c r="B230" s="3"/>
      <c r="C230" s="3"/>
      <c r="D230" s="3"/>
      <c r="E230" s="3"/>
      <c r="F230" s="3"/>
      <c r="G230" s="3"/>
      <c r="H230" s="3"/>
      <c r="I230" s="3"/>
      <c r="J230" s="3"/>
      <c r="K230" s="3"/>
    </row>
    <row r="231" ht="14.25" customHeight="1">
      <c r="A231" s="3"/>
      <c r="B231" s="3"/>
      <c r="C231" s="3"/>
      <c r="D231" s="3"/>
      <c r="E231" s="3"/>
      <c r="F231" s="3"/>
      <c r="G231" s="3"/>
      <c r="H231" s="3"/>
      <c r="I231" s="3"/>
      <c r="J231" s="3"/>
      <c r="K231" s="3"/>
    </row>
    <row r="232" ht="14.25" customHeight="1">
      <c r="A232" s="3"/>
      <c r="B232" s="3"/>
      <c r="C232" s="3"/>
      <c r="D232" s="3"/>
      <c r="E232" s="3"/>
      <c r="F232" s="3"/>
      <c r="G232" s="3"/>
      <c r="H232" s="3"/>
      <c r="I232" s="3"/>
      <c r="J232" s="3"/>
      <c r="K232" s="3"/>
    </row>
    <row r="233" ht="14.25" customHeight="1">
      <c r="A233" s="3"/>
      <c r="B233" s="3"/>
      <c r="C233" s="3"/>
      <c r="D233" s="3"/>
      <c r="E233" s="3"/>
      <c r="F233" s="3"/>
      <c r="G233" s="3"/>
      <c r="H233" s="3"/>
      <c r="I233" s="3"/>
      <c r="J233" s="3"/>
      <c r="K233" s="3"/>
    </row>
    <row r="234" ht="14.25" customHeight="1">
      <c r="A234" s="3"/>
      <c r="B234" s="3"/>
      <c r="C234" s="3"/>
      <c r="D234" s="3"/>
      <c r="E234" s="3"/>
      <c r="F234" s="3"/>
      <c r="G234" s="3"/>
      <c r="H234" s="3"/>
      <c r="I234" s="3"/>
      <c r="J234" s="3"/>
      <c r="K234" s="3"/>
    </row>
    <row r="235" ht="14.25" customHeight="1">
      <c r="A235" s="3"/>
      <c r="B235" s="3"/>
      <c r="C235" s="3"/>
      <c r="D235" s="3"/>
      <c r="E235" s="3"/>
      <c r="F235" s="3"/>
      <c r="G235" s="3"/>
      <c r="H235" s="3"/>
      <c r="I235" s="3"/>
      <c r="J235" s="3"/>
      <c r="K235" s="3"/>
    </row>
    <row r="236" ht="14.25" customHeight="1">
      <c r="A236" s="3"/>
      <c r="B236" s="3"/>
      <c r="C236" s="3"/>
      <c r="D236" s="3"/>
      <c r="E236" s="3"/>
      <c r="F236" s="3"/>
      <c r="G236" s="3"/>
      <c r="H236" s="3"/>
      <c r="I236" s="3"/>
      <c r="J236" s="3"/>
      <c r="K236" s="3"/>
    </row>
    <row r="237" ht="14.25" customHeight="1">
      <c r="A237" s="3"/>
      <c r="B237" s="3"/>
      <c r="C237" s="3"/>
      <c r="D237" s="3"/>
      <c r="E237" s="3"/>
      <c r="F237" s="3"/>
      <c r="G237" s="3"/>
      <c r="H237" s="3"/>
      <c r="I237" s="3"/>
      <c r="J237" s="3"/>
      <c r="K237" s="3"/>
    </row>
    <row r="238" ht="14.25" customHeight="1">
      <c r="A238" s="3"/>
      <c r="B238" s="3"/>
      <c r="C238" s="3"/>
      <c r="D238" s="3"/>
      <c r="E238" s="3"/>
      <c r="F238" s="3"/>
      <c r="G238" s="3"/>
      <c r="H238" s="3"/>
      <c r="I238" s="3"/>
      <c r="J238" s="3"/>
      <c r="K238" s="3"/>
    </row>
    <row r="239" ht="14.25" customHeight="1">
      <c r="A239" s="3"/>
      <c r="B239" s="3"/>
      <c r="C239" s="3"/>
      <c r="D239" s="3"/>
      <c r="E239" s="3"/>
      <c r="F239" s="3"/>
      <c r="G239" s="3"/>
      <c r="H239" s="3"/>
      <c r="I239" s="3"/>
      <c r="J239" s="3"/>
      <c r="K239" s="3"/>
    </row>
    <row r="240" ht="14.25" customHeight="1">
      <c r="A240" s="3"/>
      <c r="B240" s="3"/>
      <c r="C240" s="3"/>
      <c r="D240" s="3"/>
      <c r="E240" s="3"/>
      <c r="F240" s="3"/>
      <c r="G240" s="3"/>
      <c r="H240" s="3"/>
      <c r="I240" s="3"/>
      <c r="J240" s="3"/>
      <c r="K240" s="3"/>
    </row>
    <row r="241" ht="14.25" customHeight="1">
      <c r="A241" s="3"/>
      <c r="B241" s="3"/>
      <c r="C241" s="3"/>
      <c r="D241" s="3"/>
      <c r="E241" s="3"/>
      <c r="F241" s="3"/>
      <c r="G241" s="3"/>
      <c r="H241" s="3"/>
      <c r="I241" s="3"/>
      <c r="J241" s="3"/>
      <c r="K241" s="3"/>
    </row>
    <row r="242" ht="14.25" customHeight="1">
      <c r="A242" s="3"/>
      <c r="B242" s="3"/>
      <c r="C242" s="3"/>
      <c r="D242" s="3"/>
      <c r="E242" s="3"/>
      <c r="F242" s="3"/>
      <c r="G242" s="3"/>
      <c r="H242" s="3"/>
      <c r="I242" s="3"/>
      <c r="J242" s="3"/>
      <c r="K242" s="3"/>
    </row>
    <row r="243" ht="14.25" customHeight="1">
      <c r="A243" s="3"/>
      <c r="B243" s="3"/>
      <c r="C243" s="3"/>
      <c r="D243" s="3"/>
      <c r="E243" s="3"/>
      <c r="F243" s="3"/>
      <c r="G243" s="3"/>
      <c r="H243" s="3"/>
      <c r="I243" s="3"/>
      <c r="J243" s="3"/>
      <c r="K243" s="3"/>
    </row>
    <row r="244" ht="14.25" customHeight="1">
      <c r="A244" s="3"/>
      <c r="B244" s="3"/>
      <c r="C244" s="3"/>
      <c r="D244" s="3"/>
      <c r="E244" s="3"/>
      <c r="F244" s="3"/>
      <c r="G244" s="3"/>
      <c r="H244" s="3"/>
      <c r="I244" s="3"/>
      <c r="J244" s="3"/>
      <c r="K244" s="3"/>
    </row>
    <row r="245" ht="14.25" customHeight="1">
      <c r="A245" s="3"/>
      <c r="B245" s="3"/>
      <c r="C245" s="3"/>
      <c r="D245" s="3"/>
      <c r="E245" s="3"/>
      <c r="F245" s="3"/>
      <c r="G245" s="3"/>
      <c r="H245" s="3"/>
      <c r="I245" s="3"/>
      <c r="J245" s="3"/>
      <c r="K245" s="3"/>
    </row>
    <row r="246" ht="14.25" customHeight="1">
      <c r="A246" s="3"/>
      <c r="B246" s="3"/>
      <c r="C246" s="3"/>
      <c r="D246" s="3"/>
      <c r="E246" s="3"/>
      <c r="F246" s="3"/>
      <c r="G246" s="3"/>
      <c r="H246" s="3"/>
      <c r="I246" s="3"/>
      <c r="J246" s="3"/>
      <c r="K246" s="3"/>
    </row>
    <row r="247" ht="14.25" customHeight="1">
      <c r="A247" s="3"/>
      <c r="B247" s="3"/>
      <c r="C247" s="3"/>
      <c r="D247" s="3"/>
      <c r="E247" s="3"/>
      <c r="F247" s="3"/>
      <c r="G247" s="3"/>
      <c r="H247" s="3"/>
      <c r="I247" s="3"/>
      <c r="J247" s="3"/>
      <c r="K247" s="3"/>
    </row>
    <row r="248" ht="14.25" customHeight="1">
      <c r="A248" s="3"/>
      <c r="B248" s="3"/>
      <c r="C248" s="3"/>
      <c r="D248" s="3"/>
      <c r="E248" s="3"/>
      <c r="F248" s="3"/>
      <c r="G248" s="3"/>
      <c r="H248" s="3"/>
      <c r="I248" s="3"/>
      <c r="J248" s="3"/>
      <c r="K248" s="3"/>
    </row>
    <row r="249" ht="14.25" customHeight="1">
      <c r="A249" s="3"/>
      <c r="B249" s="3"/>
      <c r="C249" s="3"/>
      <c r="D249" s="3"/>
      <c r="E249" s="3"/>
      <c r="F249" s="3"/>
      <c r="G249" s="3"/>
      <c r="H249" s="3"/>
      <c r="I249" s="3"/>
      <c r="J249" s="3"/>
      <c r="K249" s="3"/>
    </row>
    <row r="250" ht="14.25" customHeight="1">
      <c r="A250" s="3"/>
      <c r="B250" s="3"/>
      <c r="C250" s="3"/>
      <c r="D250" s="3"/>
      <c r="E250" s="3"/>
      <c r="F250" s="3"/>
      <c r="G250" s="3"/>
      <c r="H250" s="3"/>
      <c r="I250" s="3"/>
      <c r="J250" s="3"/>
      <c r="K250" s="3"/>
    </row>
    <row r="251" ht="14.25" customHeight="1">
      <c r="A251" s="3"/>
      <c r="B251" s="3"/>
      <c r="C251" s="3"/>
      <c r="D251" s="3"/>
      <c r="E251" s="3"/>
      <c r="F251" s="3"/>
      <c r="G251" s="3"/>
      <c r="H251" s="3"/>
      <c r="I251" s="3"/>
      <c r="J251" s="3"/>
      <c r="K251" s="3"/>
    </row>
    <row r="252" ht="14.25" customHeight="1">
      <c r="A252" s="3"/>
      <c r="B252" s="3"/>
      <c r="C252" s="3"/>
      <c r="D252" s="3"/>
      <c r="E252" s="3"/>
      <c r="F252" s="3"/>
      <c r="G252" s="3"/>
      <c r="H252" s="3"/>
      <c r="I252" s="3"/>
      <c r="J252" s="3"/>
      <c r="K252" s="3"/>
    </row>
    <row r="253" ht="14.25" customHeight="1">
      <c r="A253" s="3"/>
      <c r="B253" s="3"/>
      <c r="C253" s="3"/>
      <c r="D253" s="3"/>
      <c r="E253" s="3"/>
      <c r="F253" s="3"/>
      <c r="G253" s="3"/>
      <c r="H253" s="3"/>
      <c r="I253" s="3"/>
      <c r="J253" s="3"/>
      <c r="K253" s="3"/>
    </row>
    <row r="254" ht="14.25" customHeight="1">
      <c r="A254" s="3"/>
      <c r="B254" s="3"/>
      <c r="C254" s="3"/>
      <c r="D254" s="3"/>
      <c r="E254" s="3"/>
      <c r="F254" s="3"/>
      <c r="G254" s="3"/>
      <c r="H254" s="3"/>
      <c r="I254" s="3"/>
      <c r="J254" s="3"/>
      <c r="K254" s="3"/>
    </row>
    <row r="255" ht="14.25" customHeight="1">
      <c r="A255" s="3"/>
      <c r="B255" s="3"/>
      <c r="C255" s="3"/>
      <c r="D255" s="3"/>
      <c r="E255" s="3"/>
      <c r="F255" s="3"/>
      <c r="G255" s="3"/>
      <c r="H255" s="3"/>
      <c r="I255" s="3"/>
      <c r="J255" s="3"/>
      <c r="K255" s="3"/>
    </row>
    <row r="256" ht="14.25" customHeight="1">
      <c r="A256" s="3"/>
      <c r="B256" s="3"/>
      <c r="C256" s="3"/>
      <c r="D256" s="3"/>
      <c r="E256" s="3"/>
      <c r="F256" s="3"/>
      <c r="G256" s="3"/>
      <c r="H256" s="3"/>
      <c r="I256" s="3"/>
      <c r="J256" s="3"/>
      <c r="K256" s="3"/>
    </row>
    <row r="257" ht="14.25" customHeight="1">
      <c r="A257" s="3"/>
      <c r="B257" s="3"/>
      <c r="C257" s="3"/>
      <c r="D257" s="3"/>
      <c r="E257" s="3"/>
      <c r="F257" s="3"/>
      <c r="G257" s="3"/>
      <c r="H257" s="3"/>
      <c r="I257" s="3"/>
      <c r="J257" s="3"/>
      <c r="K257" s="3"/>
    </row>
    <row r="258" ht="14.25" customHeight="1">
      <c r="A258" s="3"/>
      <c r="B258" s="3"/>
      <c r="C258" s="3"/>
      <c r="D258" s="3"/>
      <c r="E258" s="3"/>
      <c r="F258" s="3"/>
      <c r="G258" s="3"/>
      <c r="H258" s="3"/>
      <c r="I258" s="3"/>
      <c r="J258" s="3"/>
      <c r="K258" s="3"/>
    </row>
    <row r="259" ht="14.25" customHeight="1">
      <c r="A259" s="3"/>
      <c r="B259" s="3"/>
      <c r="C259" s="3"/>
      <c r="D259" s="3"/>
      <c r="E259" s="3"/>
      <c r="F259" s="3"/>
      <c r="G259" s="3"/>
      <c r="H259" s="3"/>
      <c r="I259" s="3"/>
      <c r="J259" s="3"/>
      <c r="K259" s="3"/>
    </row>
    <row r="260" ht="14.25" customHeight="1">
      <c r="A260" s="3"/>
      <c r="B260" s="3"/>
      <c r="C260" s="3"/>
      <c r="D260" s="3"/>
      <c r="E260" s="3"/>
      <c r="F260" s="3"/>
      <c r="G260" s="3"/>
      <c r="H260" s="3"/>
      <c r="I260" s="3"/>
      <c r="J260" s="3"/>
      <c r="K260" s="3"/>
    </row>
    <row r="261" ht="14.25" customHeight="1">
      <c r="A261" s="3"/>
      <c r="B261" s="3"/>
      <c r="C261" s="3"/>
      <c r="D261" s="3"/>
      <c r="E261" s="3"/>
      <c r="F261" s="3"/>
      <c r="G261" s="3"/>
      <c r="H261" s="3"/>
      <c r="I261" s="3"/>
      <c r="J261" s="3"/>
      <c r="K261" s="3"/>
    </row>
    <row r="262" ht="14.25" customHeight="1">
      <c r="A262" s="3"/>
      <c r="B262" s="3"/>
      <c r="C262" s="3"/>
      <c r="D262" s="3"/>
      <c r="E262" s="3"/>
      <c r="F262" s="3"/>
      <c r="G262" s="3"/>
      <c r="H262" s="3"/>
      <c r="I262" s="3"/>
      <c r="J262" s="3"/>
      <c r="K262" s="3"/>
    </row>
    <row r="263" ht="14.25" customHeight="1">
      <c r="A263" s="3"/>
      <c r="B263" s="3"/>
      <c r="C263" s="3"/>
      <c r="D263" s="3"/>
      <c r="E263" s="3"/>
      <c r="F263" s="3"/>
      <c r="G263" s="3"/>
      <c r="H263" s="3"/>
      <c r="I263" s="3"/>
      <c r="J263" s="3"/>
      <c r="K263" s="3"/>
    </row>
    <row r="264" ht="14.25" customHeight="1">
      <c r="A264" s="3"/>
      <c r="B264" s="3"/>
      <c r="C264" s="3"/>
      <c r="D264" s="3"/>
      <c r="E264" s="3"/>
      <c r="F264" s="3"/>
      <c r="G264" s="3"/>
      <c r="H264" s="3"/>
      <c r="I264" s="3"/>
      <c r="J264" s="3"/>
      <c r="K264" s="3"/>
    </row>
    <row r="265" ht="14.25" customHeight="1">
      <c r="A265" s="3"/>
      <c r="B265" s="3"/>
      <c r="C265" s="3"/>
      <c r="D265" s="3"/>
      <c r="E265" s="3"/>
      <c r="F265" s="3"/>
      <c r="G265" s="3"/>
      <c r="H265" s="3"/>
      <c r="I265" s="3"/>
      <c r="J265" s="3"/>
      <c r="K265" s="3"/>
    </row>
    <row r="266" ht="14.25" customHeight="1">
      <c r="A266" s="3"/>
      <c r="B266" s="3"/>
      <c r="C266" s="3"/>
      <c r="D266" s="3"/>
      <c r="E266" s="3"/>
      <c r="F266" s="3"/>
      <c r="G266" s="3"/>
      <c r="H266" s="3"/>
      <c r="I266" s="3"/>
      <c r="J266" s="3"/>
      <c r="K266" s="3"/>
    </row>
    <row r="267" ht="14.25" customHeight="1">
      <c r="A267" s="3"/>
      <c r="B267" s="3"/>
      <c r="C267" s="3"/>
      <c r="D267" s="3"/>
      <c r="E267" s="3"/>
      <c r="F267" s="3"/>
      <c r="G267" s="3"/>
      <c r="H267" s="3"/>
      <c r="I267" s="3"/>
      <c r="J267" s="3"/>
      <c r="K267" s="3"/>
    </row>
    <row r="268" ht="14.25" customHeight="1">
      <c r="A268" s="3"/>
      <c r="B268" s="3"/>
      <c r="C268" s="3"/>
      <c r="D268" s="3"/>
      <c r="E268" s="3"/>
      <c r="F268" s="3"/>
      <c r="G268" s="3"/>
      <c r="H268" s="3"/>
      <c r="I268" s="3"/>
      <c r="J268" s="3"/>
      <c r="K268" s="3"/>
    </row>
    <row r="269" ht="14.25" customHeight="1">
      <c r="A269" s="3"/>
      <c r="B269" s="3"/>
      <c r="C269" s="3"/>
      <c r="D269" s="3"/>
      <c r="E269" s="3"/>
      <c r="F269" s="3"/>
      <c r="G269" s="3"/>
      <c r="H269" s="3"/>
      <c r="I269" s="3"/>
      <c r="J269" s="3"/>
      <c r="K269" s="3"/>
    </row>
    <row r="270" ht="14.25" customHeight="1">
      <c r="A270" s="3"/>
      <c r="B270" s="3"/>
      <c r="C270" s="3"/>
      <c r="D270" s="3"/>
      <c r="E270" s="3"/>
      <c r="F270" s="3"/>
      <c r="G270" s="3"/>
      <c r="H270" s="3"/>
      <c r="I270" s="3"/>
      <c r="J270" s="3"/>
      <c r="K270" s="3"/>
    </row>
    <row r="271" ht="14.25" customHeight="1">
      <c r="A271" s="3"/>
      <c r="B271" s="3"/>
      <c r="C271" s="3"/>
      <c r="D271" s="3"/>
      <c r="E271" s="3"/>
      <c r="F271" s="3"/>
      <c r="G271" s="3"/>
      <c r="H271" s="3"/>
      <c r="I271" s="3"/>
      <c r="J271" s="3"/>
      <c r="K271" s="3"/>
    </row>
    <row r="272" ht="14.25" customHeight="1">
      <c r="A272" s="3"/>
      <c r="B272" s="3"/>
      <c r="C272" s="3"/>
      <c r="D272" s="3"/>
      <c r="E272" s="3"/>
      <c r="F272" s="3"/>
      <c r="G272" s="3"/>
      <c r="H272" s="3"/>
      <c r="I272" s="3"/>
      <c r="J272" s="3"/>
      <c r="K272" s="3"/>
    </row>
    <row r="273" ht="14.25" customHeight="1">
      <c r="A273" s="3"/>
      <c r="B273" s="3"/>
      <c r="C273" s="3"/>
      <c r="D273" s="3"/>
      <c r="E273" s="3"/>
      <c r="F273" s="3"/>
      <c r="G273" s="3"/>
      <c r="H273" s="3"/>
      <c r="I273" s="3"/>
      <c r="J273" s="3"/>
      <c r="K273" s="3"/>
    </row>
    <row r="274" ht="14.25" customHeight="1">
      <c r="A274" s="3"/>
      <c r="B274" s="3"/>
      <c r="C274" s="3"/>
      <c r="D274" s="3"/>
      <c r="E274" s="3"/>
      <c r="F274" s="3"/>
      <c r="G274" s="3"/>
      <c r="H274" s="3"/>
      <c r="I274" s="3"/>
      <c r="J274" s="3"/>
      <c r="K274" s="3"/>
    </row>
    <row r="275" ht="14.25" customHeight="1">
      <c r="A275" s="3"/>
      <c r="B275" s="3"/>
      <c r="C275" s="3"/>
      <c r="D275" s="3"/>
      <c r="E275" s="3"/>
      <c r="F275" s="3"/>
      <c r="G275" s="3"/>
      <c r="H275" s="3"/>
      <c r="I275" s="3"/>
      <c r="J275" s="3"/>
      <c r="K275" s="3"/>
    </row>
    <row r="276" ht="14.25" customHeight="1">
      <c r="A276" s="3"/>
      <c r="B276" s="3"/>
      <c r="C276" s="3"/>
      <c r="D276" s="3"/>
      <c r="E276" s="3"/>
      <c r="F276" s="3"/>
      <c r="G276" s="3"/>
      <c r="H276" s="3"/>
      <c r="I276" s="3"/>
      <c r="J276" s="3"/>
      <c r="K276" s="3"/>
    </row>
    <row r="277" ht="14.25" customHeight="1">
      <c r="A277" s="3"/>
      <c r="B277" s="3"/>
      <c r="C277" s="3"/>
      <c r="D277" s="3"/>
      <c r="E277" s="3"/>
      <c r="F277" s="3"/>
      <c r="G277" s="3"/>
      <c r="H277" s="3"/>
      <c r="I277" s="3"/>
      <c r="J277" s="3"/>
      <c r="K277" s="3"/>
    </row>
    <row r="278" ht="14.25" customHeight="1">
      <c r="A278" s="3"/>
      <c r="B278" s="3"/>
      <c r="C278" s="3"/>
      <c r="D278" s="3"/>
      <c r="E278" s="3"/>
      <c r="F278" s="3"/>
      <c r="G278" s="3"/>
      <c r="H278" s="3"/>
      <c r="I278" s="3"/>
      <c r="J278" s="3"/>
      <c r="K278" s="3"/>
    </row>
    <row r="279" ht="14.25" customHeight="1">
      <c r="A279" s="3"/>
      <c r="B279" s="3"/>
      <c r="C279" s="3"/>
      <c r="D279" s="3"/>
      <c r="E279" s="3"/>
      <c r="F279" s="3"/>
      <c r="G279" s="3"/>
      <c r="H279" s="3"/>
      <c r="I279" s="3"/>
      <c r="J279" s="3"/>
      <c r="K279" s="3"/>
    </row>
    <row r="280" ht="14.25" customHeight="1">
      <c r="A280" s="3"/>
      <c r="B280" s="3"/>
      <c r="C280" s="3"/>
      <c r="D280" s="3"/>
      <c r="E280" s="3"/>
      <c r="F280" s="3"/>
      <c r="G280" s="3"/>
      <c r="H280" s="3"/>
      <c r="I280" s="3"/>
      <c r="J280" s="3"/>
      <c r="K280" s="3"/>
    </row>
    <row r="281" ht="14.25" customHeight="1">
      <c r="A281" s="3"/>
      <c r="B281" s="3"/>
      <c r="C281" s="3"/>
      <c r="D281" s="3"/>
      <c r="E281" s="3"/>
      <c r="F281" s="3"/>
      <c r="G281" s="3"/>
      <c r="H281" s="3"/>
      <c r="I281" s="3"/>
      <c r="J281" s="3"/>
      <c r="K281" s="3"/>
    </row>
    <row r="282" ht="14.25" customHeight="1">
      <c r="A282" s="3"/>
      <c r="B282" s="3"/>
      <c r="C282" s="3"/>
      <c r="D282" s="3"/>
      <c r="E282" s="3"/>
      <c r="F282" s="3"/>
      <c r="G282" s="3"/>
      <c r="H282" s="3"/>
      <c r="I282" s="3"/>
      <c r="J282" s="3"/>
      <c r="K282" s="3"/>
    </row>
    <row r="283" ht="14.25" customHeight="1">
      <c r="A283" s="3"/>
      <c r="B283" s="3"/>
      <c r="C283" s="3"/>
      <c r="D283" s="3"/>
      <c r="E283" s="3"/>
      <c r="F283" s="3"/>
      <c r="G283" s="3"/>
      <c r="H283" s="3"/>
      <c r="I283" s="3"/>
      <c r="J283" s="3"/>
      <c r="K283" s="3"/>
    </row>
    <row r="284" ht="14.25" customHeight="1">
      <c r="A284" s="3"/>
      <c r="B284" s="3"/>
      <c r="C284" s="3"/>
      <c r="D284" s="3"/>
      <c r="E284" s="3"/>
      <c r="F284" s="3"/>
      <c r="G284" s="3"/>
      <c r="H284" s="3"/>
      <c r="I284" s="3"/>
      <c r="J284" s="3"/>
      <c r="K284" s="3"/>
    </row>
    <row r="285" ht="14.25" customHeight="1">
      <c r="A285" s="3"/>
      <c r="B285" s="3"/>
      <c r="C285" s="3"/>
      <c r="D285" s="3"/>
      <c r="E285" s="3"/>
      <c r="F285" s="3"/>
      <c r="G285" s="3"/>
      <c r="H285" s="3"/>
      <c r="I285" s="3"/>
      <c r="J285" s="3"/>
      <c r="K285" s="3"/>
    </row>
    <row r="286" ht="14.25" customHeight="1">
      <c r="A286" s="3"/>
      <c r="B286" s="3"/>
      <c r="C286" s="3"/>
      <c r="D286" s="3"/>
      <c r="E286" s="3"/>
      <c r="F286" s="3"/>
      <c r="G286" s="3"/>
      <c r="H286" s="3"/>
      <c r="I286" s="3"/>
      <c r="J286" s="3"/>
      <c r="K286" s="3"/>
    </row>
    <row r="287" ht="14.25" customHeight="1">
      <c r="A287" s="3"/>
      <c r="B287" s="3"/>
      <c r="C287" s="3"/>
      <c r="D287" s="3"/>
      <c r="E287" s="3"/>
      <c r="F287" s="3"/>
      <c r="G287" s="3"/>
      <c r="H287" s="3"/>
      <c r="I287" s="3"/>
      <c r="J287" s="3"/>
      <c r="K287" s="3"/>
    </row>
    <row r="288" ht="14.25" customHeight="1">
      <c r="A288" s="3"/>
      <c r="B288" s="3"/>
      <c r="C288" s="3"/>
      <c r="D288" s="3"/>
      <c r="E288" s="3"/>
      <c r="F288" s="3"/>
      <c r="G288" s="3"/>
      <c r="H288" s="3"/>
      <c r="I288" s="3"/>
      <c r="J288" s="3"/>
      <c r="K288" s="3"/>
    </row>
    <row r="289" ht="14.25" customHeight="1">
      <c r="A289" s="3"/>
      <c r="B289" s="3"/>
      <c r="C289" s="3"/>
      <c r="D289" s="3"/>
      <c r="E289" s="3"/>
      <c r="F289" s="3"/>
      <c r="G289" s="3"/>
      <c r="H289" s="3"/>
      <c r="I289" s="3"/>
      <c r="J289" s="3"/>
      <c r="K289" s="3"/>
    </row>
    <row r="290" ht="14.25" customHeight="1">
      <c r="A290" s="3"/>
      <c r="B290" s="3"/>
      <c r="C290" s="3"/>
      <c r="D290" s="3"/>
      <c r="E290" s="3"/>
      <c r="F290" s="3"/>
      <c r="G290" s="3"/>
      <c r="H290" s="3"/>
      <c r="I290" s="3"/>
      <c r="J290" s="3"/>
      <c r="K290" s="3"/>
    </row>
    <row r="291" ht="14.25" customHeight="1">
      <c r="A291" s="3"/>
      <c r="B291" s="3"/>
      <c r="C291" s="3"/>
      <c r="D291" s="3"/>
      <c r="E291" s="3"/>
      <c r="F291" s="3"/>
      <c r="G291" s="3"/>
      <c r="H291" s="3"/>
      <c r="I291" s="3"/>
      <c r="J291" s="3"/>
      <c r="K291" s="3"/>
    </row>
    <row r="292" ht="14.25" customHeight="1">
      <c r="A292" s="3"/>
      <c r="B292" s="3"/>
      <c r="C292" s="3"/>
      <c r="D292" s="3"/>
      <c r="E292" s="3"/>
      <c r="F292" s="3"/>
      <c r="G292" s="3"/>
      <c r="H292" s="3"/>
      <c r="I292" s="3"/>
      <c r="J292" s="3"/>
      <c r="K292" s="3"/>
    </row>
    <row r="293" ht="14.25" customHeight="1">
      <c r="A293" s="3"/>
      <c r="B293" s="3"/>
      <c r="C293" s="3"/>
      <c r="D293" s="3"/>
      <c r="E293" s="3"/>
      <c r="F293" s="3"/>
      <c r="G293" s="3"/>
      <c r="H293" s="3"/>
      <c r="I293" s="3"/>
      <c r="J293" s="3"/>
      <c r="K293" s="3"/>
    </row>
    <row r="294" ht="14.25" customHeight="1">
      <c r="A294" s="3"/>
      <c r="B294" s="3"/>
      <c r="C294" s="3"/>
      <c r="D294" s="3"/>
      <c r="E294" s="3"/>
      <c r="F294" s="3"/>
      <c r="G294" s="3"/>
      <c r="H294" s="3"/>
      <c r="I294" s="3"/>
      <c r="J294" s="3"/>
      <c r="K294" s="3"/>
    </row>
    <row r="295" ht="14.25" customHeight="1">
      <c r="A295" s="3"/>
      <c r="B295" s="3"/>
      <c r="C295" s="3"/>
      <c r="D295" s="3"/>
      <c r="E295" s="3"/>
      <c r="F295" s="3"/>
      <c r="G295" s="3"/>
      <c r="H295" s="3"/>
      <c r="I295" s="3"/>
      <c r="J295" s="3"/>
      <c r="K295" s="3"/>
    </row>
    <row r="296" ht="14.25" customHeight="1">
      <c r="A296" s="3"/>
      <c r="B296" s="3"/>
      <c r="C296" s="3"/>
      <c r="D296" s="3"/>
      <c r="E296" s="3"/>
      <c r="F296" s="3"/>
      <c r="G296" s="3"/>
      <c r="H296" s="3"/>
      <c r="I296" s="3"/>
      <c r="J296" s="3"/>
      <c r="K296" s="3"/>
    </row>
    <row r="297" ht="14.25" customHeight="1">
      <c r="A297" s="3"/>
      <c r="B297" s="3"/>
      <c r="C297" s="3"/>
      <c r="D297" s="3"/>
      <c r="E297" s="3"/>
      <c r="F297" s="3"/>
      <c r="G297" s="3"/>
      <c r="H297" s="3"/>
      <c r="I297" s="3"/>
      <c r="J297" s="3"/>
      <c r="K297" s="3"/>
    </row>
    <row r="298" ht="14.25" customHeight="1">
      <c r="A298" s="3"/>
      <c r="B298" s="3"/>
      <c r="C298" s="3"/>
      <c r="D298" s="3"/>
      <c r="E298" s="3"/>
      <c r="F298" s="3"/>
      <c r="G298" s="3"/>
      <c r="H298" s="3"/>
      <c r="I298" s="3"/>
      <c r="J298" s="3"/>
      <c r="K298" s="3"/>
    </row>
    <row r="299" ht="14.25" customHeight="1">
      <c r="A299" s="3"/>
      <c r="B299" s="3"/>
      <c r="C299" s="3"/>
      <c r="D299" s="3"/>
      <c r="E299" s="3"/>
      <c r="F299" s="3"/>
      <c r="G299" s="3"/>
      <c r="H299" s="3"/>
      <c r="I299" s="3"/>
      <c r="J299" s="3"/>
      <c r="K299" s="3"/>
    </row>
    <row r="300" ht="14.25" customHeight="1">
      <c r="A300" s="3"/>
      <c r="B300" s="3"/>
      <c r="C300" s="3"/>
      <c r="D300" s="3"/>
      <c r="E300" s="3"/>
      <c r="F300" s="3"/>
      <c r="G300" s="3"/>
      <c r="H300" s="3"/>
      <c r="I300" s="3"/>
      <c r="J300" s="3"/>
      <c r="K300" s="3"/>
    </row>
    <row r="301" ht="14.25" customHeight="1">
      <c r="A301" s="3"/>
      <c r="B301" s="3"/>
      <c r="C301" s="3"/>
      <c r="D301" s="3"/>
      <c r="E301" s="3"/>
      <c r="F301" s="3"/>
      <c r="G301" s="3"/>
      <c r="H301" s="3"/>
      <c r="I301" s="3"/>
      <c r="J301" s="3"/>
      <c r="K301" s="3"/>
    </row>
    <row r="302" ht="14.25" customHeight="1">
      <c r="A302" s="3"/>
      <c r="B302" s="3"/>
      <c r="C302" s="3"/>
      <c r="D302" s="3"/>
      <c r="E302" s="3"/>
      <c r="F302" s="3"/>
      <c r="G302" s="3"/>
      <c r="H302" s="3"/>
      <c r="I302" s="3"/>
      <c r="J302" s="3"/>
      <c r="K302" s="3"/>
    </row>
    <row r="303" ht="14.25" customHeight="1">
      <c r="A303" s="3"/>
      <c r="B303" s="3"/>
      <c r="C303" s="3"/>
      <c r="D303" s="3"/>
      <c r="E303" s="3"/>
      <c r="F303" s="3"/>
      <c r="G303" s="3"/>
      <c r="H303" s="3"/>
      <c r="I303" s="3"/>
      <c r="J303" s="3"/>
      <c r="K303" s="3"/>
    </row>
    <row r="304" ht="14.25" customHeight="1">
      <c r="A304" s="3"/>
      <c r="B304" s="3"/>
      <c r="C304" s="3"/>
      <c r="D304" s="3"/>
      <c r="E304" s="3"/>
      <c r="F304" s="3"/>
      <c r="G304" s="3"/>
      <c r="H304" s="3"/>
      <c r="I304" s="3"/>
      <c r="J304" s="3"/>
      <c r="K304" s="3"/>
    </row>
    <row r="305" ht="14.25" customHeight="1">
      <c r="A305" s="3"/>
      <c r="B305" s="3"/>
      <c r="C305" s="3"/>
      <c r="D305" s="3"/>
      <c r="E305" s="3"/>
      <c r="F305" s="3"/>
      <c r="G305" s="3"/>
      <c r="H305" s="3"/>
      <c r="I305" s="3"/>
      <c r="J305" s="3"/>
      <c r="K305" s="3"/>
    </row>
    <row r="306" ht="14.25" customHeight="1">
      <c r="A306" s="3"/>
      <c r="B306" s="3"/>
      <c r="C306" s="3"/>
      <c r="D306" s="3"/>
      <c r="E306" s="3"/>
      <c r="F306" s="3"/>
      <c r="G306" s="3"/>
      <c r="H306" s="3"/>
      <c r="I306" s="3"/>
      <c r="J306" s="3"/>
      <c r="K306" s="3"/>
    </row>
    <row r="307" ht="14.25" customHeight="1">
      <c r="A307" s="3"/>
      <c r="B307" s="3"/>
      <c r="C307" s="3"/>
      <c r="D307" s="3"/>
      <c r="E307" s="3"/>
      <c r="F307" s="3"/>
      <c r="G307" s="3"/>
      <c r="H307" s="3"/>
      <c r="I307" s="3"/>
      <c r="J307" s="3"/>
      <c r="K307" s="3"/>
    </row>
    <row r="308" ht="14.25" customHeight="1">
      <c r="A308" s="3"/>
      <c r="B308" s="3"/>
      <c r="C308" s="3"/>
      <c r="D308" s="3"/>
      <c r="E308" s="3"/>
      <c r="F308" s="3"/>
      <c r="G308" s="3"/>
      <c r="H308" s="3"/>
      <c r="I308" s="3"/>
      <c r="J308" s="3"/>
      <c r="K308" s="3"/>
    </row>
    <row r="309" ht="14.25" customHeight="1">
      <c r="A309" s="3"/>
      <c r="B309" s="3"/>
      <c r="C309" s="3"/>
      <c r="D309" s="3"/>
      <c r="E309" s="3"/>
      <c r="F309" s="3"/>
      <c r="G309" s="3"/>
      <c r="H309" s="3"/>
      <c r="I309" s="3"/>
      <c r="J309" s="3"/>
      <c r="K309" s="3"/>
    </row>
    <row r="310" ht="14.25" customHeight="1">
      <c r="A310" s="3"/>
      <c r="B310" s="3"/>
      <c r="C310" s="3"/>
      <c r="D310" s="3"/>
      <c r="E310" s="3"/>
      <c r="F310" s="3"/>
      <c r="G310" s="3"/>
      <c r="H310" s="3"/>
      <c r="I310" s="3"/>
      <c r="J310" s="3"/>
      <c r="K310" s="3"/>
    </row>
    <row r="311" ht="14.25" customHeight="1">
      <c r="A311" s="3"/>
      <c r="B311" s="3"/>
      <c r="C311" s="3"/>
      <c r="D311" s="3"/>
      <c r="E311" s="3"/>
      <c r="F311" s="3"/>
      <c r="G311" s="3"/>
      <c r="H311" s="3"/>
      <c r="I311" s="3"/>
      <c r="J311" s="3"/>
      <c r="K311" s="3"/>
    </row>
    <row r="312" ht="14.25" customHeight="1">
      <c r="A312" s="3"/>
      <c r="B312" s="3"/>
      <c r="C312" s="3"/>
      <c r="D312" s="3"/>
      <c r="E312" s="3"/>
      <c r="F312" s="3"/>
      <c r="G312" s="3"/>
      <c r="H312" s="3"/>
      <c r="I312" s="3"/>
      <c r="J312" s="3"/>
      <c r="K312" s="3"/>
    </row>
    <row r="313" ht="14.25" customHeight="1">
      <c r="A313" s="3"/>
      <c r="B313" s="3"/>
      <c r="C313" s="3"/>
      <c r="D313" s="3"/>
      <c r="E313" s="3"/>
      <c r="F313" s="3"/>
      <c r="G313" s="3"/>
      <c r="H313" s="3"/>
      <c r="I313" s="3"/>
      <c r="J313" s="3"/>
      <c r="K313" s="3"/>
    </row>
    <row r="314" ht="14.25" customHeight="1">
      <c r="A314" s="3"/>
      <c r="B314" s="3"/>
      <c r="C314" s="3"/>
      <c r="D314" s="3"/>
      <c r="E314" s="3"/>
      <c r="F314" s="3"/>
      <c r="G314" s="3"/>
      <c r="H314" s="3"/>
      <c r="I314" s="3"/>
      <c r="J314" s="3"/>
      <c r="K314" s="3"/>
    </row>
    <row r="315" ht="14.25" customHeight="1">
      <c r="A315" s="3"/>
      <c r="B315" s="3"/>
      <c r="C315" s="3"/>
      <c r="D315" s="3"/>
      <c r="E315" s="3"/>
      <c r="F315" s="3"/>
      <c r="G315" s="3"/>
      <c r="H315" s="3"/>
      <c r="I315" s="3"/>
      <c r="J315" s="3"/>
      <c r="K315" s="3"/>
    </row>
    <row r="316" ht="14.25" customHeight="1">
      <c r="A316" s="3"/>
      <c r="B316" s="3"/>
      <c r="C316" s="3"/>
      <c r="D316" s="3"/>
      <c r="E316" s="3"/>
      <c r="F316" s="3"/>
      <c r="G316" s="3"/>
      <c r="H316" s="3"/>
      <c r="I316" s="3"/>
      <c r="J316" s="3"/>
      <c r="K316" s="3"/>
    </row>
    <row r="317" ht="14.25" customHeight="1">
      <c r="A317" s="3"/>
      <c r="B317" s="3"/>
      <c r="C317" s="3"/>
      <c r="D317" s="3"/>
      <c r="E317" s="3"/>
      <c r="F317" s="3"/>
      <c r="G317" s="3"/>
      <c r="H317" s="3"/>
      <c r="I317" s="3"/>
      <c r="J317" s="3"/>
      <c r="K317" s="3"/>
    </row>
    <row r="318" ht="14.25" customHeight="1">
      <c r="A318" s="3"/>
      <c r="B318" s="3"/>
      <c r="C318" s="3"/>
      <c r="D318" s="3"/>
      <c r="E318" s="3"/>
      <c r="F318" s="3"/>
      <c r="G318" s="3"/>
      <c r="H318" s="3"/>
      <c r="I318" s="3"/>
      <c r="J318" s="3"/>
      <c r="K318" s="3"/>
    </row>
    <row r="319" ht="14.25" customHeight="1">
      <c r="A319" s="3"/>
      <c r="B319" s="3"/>
      <c r="C319" s="3"/>
      <c r="D319" s="3"/>
      <c r="E319" s="3"/>
      <c r="F319" s="3"/>
      <c r="G319" s="3"/>
      <c r="H319" s="3"/>
      <c r="I319" s="3"/>
      <c r="J319" s="3"/>
      <c r="K319" s="3"/>
    </row>
    <row r="320" ht="14.25" customHeight="1">
      <c r="A320" s="3"/>
      <c r="B320" s="3"/>
      <c r="C320" s="3"/>
      <c r="D320" s="3"/>
      <c r="E320" s="3"/>
      <c r="F320" s="3"/>
      <c r="G320" s="3"/>
      <c r="H320" s="3"/>
      <c r="I320" s="3"/>
      <c r="J320" s="3"/>
      <c r="K320" s="3"/>
    </row>
    <row r="321" ht="14.25" customHeight="1">
      <c r="A321" s="3"/>
      <c r="B321" s="3"/>
      <c r="C321" s="3"/>
      <c r="D321" s="3"/>
      <c r="E321" s="3"/>
      <c r="F321" s="3"/>
      <c r="G321" s="3"/>
      <c r="H321" s="3"/>
      <c r="I321" s="3"/>
      <c r="J321" s="3"/>
      <c r="K321" s="3"/>
    </row>
    <row r="322" ht="14.25" customHeight="1">
      <c r="A322" s="3"/>
      <c r="B322" s="3"/>
      <c r="C322" s="3"/>
      <c r="D322" s="3"/>
      <c r="E322" s="3"/>
      <c r="F322" s="3"/>
      <c r="G322" s="3"/>
      <c r="H322" s="3"/>
      <c r="I322" s="3"/>
      <c r="J322" s="3"/>
      <c r="K322" s="3"/>
    </row>
    <row r="323" ht="14.25" customHeight="1">
      <c r="A323" s="3"/>
      <c r="B323" s="3"/>
      <c r="C323" s="3"/>
      <c r="D323" s="3"/>
      <c r="E323" s="3"/>
      <c r="F323" s="3"/>
      <c r="G323" s="3"/>
      <c r="H323" s="3"/>
      <c r="I323" s="3"/>
      <c r="J323" s="3"/>
      <c r="K323" s="3"/>
    </row>
    <row r="324" ht="14.25" customHeight="1">
      <c r="A324" s="3"/>
      <c r="B324" s="3"/>
      <c r="C324" s="3"/>
      <c r="D324" s="3"/>
      <c r="E324" s="3"/>
      <c r="F324" s="3"/>
      <c r="G324" s="3"/>
      <c r="H324" s="3"/>
      <c r="I324" s="3"/>
      <c r="J324" s="3"/>
      <c r="K324" s="3"/>
    </row>
    <row r="325" ht="14.25" customHeight="1">
      <c r="A325" s="3"/>
      <c r="B325" s="3"/>
      <c r="C325" s="3"/>
      <c r="D325" s="3"/>
      <c r="E325" s="3"/>
      <c r="F325" s="3"/>
      <c r="G325" s="3"/>
      <c r="H325" s="3"/>
      <c r="I325" s="3"/>
      <c r="J325" s="3"/>
      <c r="K325" s="3"/>
    </row>
    <row r="326" ht="14.25" customHeight="1">
      <c r="A326" s="3"/>
      <c r="B326" s="3"/>
      <c r="C326" s="3"/>
      <c r="D326" s="3"/>
      <c r="E326" s="3"/>
      <c r="F326" s="3"/>
      <c r="G326" s="3"/>
      <c r="H326" s="3"/>
      <c r="I326" s="3"/>
      <c r="J326" s="3"/>
      <c r="K326" s="3"/>
    </row>
    <row r="327" ht="14.25" customHeight="1">
      <c r="A327" s="3"/>
      <c r="B327" s="3"/>
      <c r="C327" s="3"/>
      <c r="D327" s="3"/>
      <c r="E327" s="3"/>
      <c r="F327" s="3"/>
      <c r="G327" s="3"/>
      <c r="H327" s="3"/>
      <c r="I327" s="3"/>
      <c r="J327" s="3"/>
      <c r="K327" s="3"/>
    </row>
    <row r="328" ht="14.25" customHeight="1">
      <c r="A328" s="3"/>
      <c r="B328" s="3"/>
      <c r="C328" s="3"/>
      <c r="D328" s="3"/>
      <c r="E328" s="3"/>
      <c r="F328" s="3"/>
      <c r="G328" s="3"/>
      <c r="H328" s="3"/>
      <c r="I328" s="3"/>
      <c r="J328" s="3"/>
      <c r="K328" s="3"/>
    </row>
    <row r="329" ht="14.25" customHeight="1">
      <c r="A329" s="3"/>
      <c r="B329" s="3"/>
      <c r="C329" s="3"/>
      <c r="D329" s="3"/>
      <c r="E329" s="3"/>
      <c r="F329" s="3"/>
      <c r="G329" s="3"/>
      <c r="H329" s="3"/>
      <c r="I329" s="3"/>
      <c r="J329" s="3"/>
      <c r="K329" s="3"/>
    </row>
    <row r="330" ht="14.25" customHeight="1">
      <c r="A330" s="3"/>
      <c r="B330" s="3"/>
      <c r="C330" s="3"/>
      <c r="D330" s="3"/>
      <c r="E330" s="3"/>
      <c r="F330" s="3"/>
      <c r="G330" s="3"/>
      <c r="H330" s="3"/>
      <c r="I330" s="3"/>
      <c r="J330" s="3"/>
      <c r="K330" s="3"/>
    </row>
    <row r="331" ht="14.25" customHeight="1">
      <c r="A331" s="3"/>
      <c r="B331" s="3"/>
      <c r="C331" s="3"/>
      <c r="D331" s="3"/>
      <c r="E331" s="3"/>
      <c r="F331" s="3"/>
      <c r="G331" s="3"/>
      <c r="H331" s="3"/>
      <c r="I331" s="3"/>
      <c r="J331" s="3"/>
      <c r="K331" s="3"/>
    </row>
    <row r="332" ht="14.25" customHeight="1">
      <c r="A332" s="3"/>
      <c r="B332" s="3"/>
      <c r="C332" s="3"/>
      <c r="D332" s="3"/>
      <c r="E332" s="3"/>
      <c r="F332" s="3"/>
      <c r="G332" s="3"/>
      <c r="H332" s="3"/>
      <c r="I332" s="3"/>
      <c r="J332" s="3"/>
      <c r="K332" s="3"/>
    </row>
    <row r="333" ht="14.25" customHeight="1">
      <c r="A333" s="3"/>
      <c r="B333" s="3"/>
      <c r="C333" s="3"/>
      <c r="D333" s="3"/>
      <c r="E333" s="3"/>
      <c r="F333" s="3"/>
      <c r="G333" s="3"/>
      <c r="H333" s="3"/>
      <c r="I333" s="3"/>
      <c r="J333" s="3"/>
      <c r="K333" s="3"/>
    </row>
    <row r="334" ht="14.25" customHeight="1">
      <c r="A334" s="3"/>
      <c r="B334" s="3"/>
      <c r="C334" s="3"/>
      <c r="D334" s="3"/>
      <c r="E334" s="3"/>
      <c r="F334" s="3"/>
      <c r="G334" s="3"/>
      <c r="H334" s="3"/>
      <c r="I334" s="3"/>
      <c r="J334" s="3"/>
      <c r="K334" s="3"/>
    </row>
    <row r="335" ht="14.25" customHeight="1">
      <c r="A335" s="3"/>
      <c r="B335" s="3"/>
      <c r="C335" s="3"/>
      <c r="D335" s="3"/>
      <c r="E335" s="3"/>
      <c r="F335" s="3"/>
      <c r="G335" s="3"/>
      <c r="H335" s="3"/>
      <c r="I335" s="3"/>
      <c r="J335" s="3"/>
      <c r="K335" s="3"/>
    </row>
    <row r="336" ht="14.25" customHeight="1">
      <c r="A336" s="3"/>
      <c r="B336" s="3"/>
      <c r="C336" s="3"/>
      <c r="D336" s="3"/>
      <c r="E336" s="3"/>
      <c r="F336" s="3"/>
      <c r="G336" s="3"/>
      <c r="H336" s="3"/>
      <c r="I336" s="3"/>
      <c r="J336" s="3"/>
      <c r="K336" s="3"/>
    </row>
    <row r="337" ht="14.25" customHeight="1">
      <c r="A337" s="3"/>
      <c r="B337" s="3"/>
      <c r="C337" s="3"/>
      <c r="D337" s="3"/>
      <c r="E337" s="3"/>
      <c r="F337" s="3"/>
      <c r="G337" s="3"/>
      <c r="H337" s="3"/>
      <c r="I337" s="3"/>
      <c r="J337" s="3"/>
      <c r="K337" s="3"/>
    </row>
    <row r="338" ht="14.25" customHeight="1">
      <c r="A338" s="3"/>
      <c r="B338" s="3"/>
      <c r="C338" s="3"/>
      <c r="D338" s="3"/>
      <c r="E338" s="3"/>
      <c r="F338" s="3"/>
      <c r="G338" s="3"/>
      <c r="H338" s="3"/>
      <c r="I338" s="3"/>
      <c r="J338" s="3"/>
      <c r="K338" s="3"/>
    </row>
    <row r="339" ht="14.25" customHeight="1">
      <c r="A339" s="3"/>
      <c r="B339" s="3"/>
      <c r="C339" s="3"/>
      <c r="D339" s="3"/>
      <c r="E339" s="3"/>
      <c r="F339" s="3"/>
      <c r="G339" s="3"/>
      <c r="H339" s="3"/>
      <c r="I339" s="3"/>
      <c r="J339" s="3"/>
      <c r="K339" s="3"/>
    </row>
    <row r="340" ht="14.25" customHeight="1">
      <c r="A340" s="3"/>
      <c r="B340" s="3"/>
      <c r="C340" s="3"/>
      <c r="D340" s="3"/>
      <c r="E340" s="3"/>
      <c r="F340" s="3"/>
      <c r="G340" s="3"/>
      <c r="H340" s="3"/>
      <c r="I340" s="3"/>
      <c r="J340" s="3"/>
      <c r="K340" s="3"/>
    </row>
    <row r="341" ht="14.25" customHeight="1">
      <c r="A341" s="3"/>
      <c r="B341" s="3"/>
      <c r="C341" s="3"/>
      <c r="D341" s="3"/>
      <c r="E341" s="3"/>
      <c r="F341" s="3"/>
      <c r="G341" s="3"/>
      <c r="H341" s="3"/>
      <c r="I341" s="3"/>
      <c r="J341" s="3"/>
      <c r="K341" s="3"/>
    </row>
    <row r="342" ht="14.25" customHeight="1">
      <c r="A342" s="3"/>
      <c r="B342" s="3"/>
      <c r="C342" s="3"/>
      <c r="D342" s="3"/>
      <c r="E342" s="3"/>
      <c r="F342" s="3"/>
      <c r="G342" s="3"/>
      <c r="H342" s="3"/>
      <c r="I342" s="3"/>
      <c r="J342" s="3"/>
      <c r="K342" s="3"/>
    </row>
    <row r="343" ht="14.25" customHeight="1">
      <c r="A343" s="3"/>
      <c r="B343" s="3"/>
      <c r="C343" s="3"/>
      <c r="D343" s="3"/>
      <c r="E343" s="3"/>
      <c r="F343" s="3"/>
      <c r="G343" s="3"/>
      <c r="H343" s="3"/>
      <c r="I343" s="3"/>
      <c r="J343" s="3"/>
      <c r="K343" s="3"/>
    </row>
    <row r="344" ht="14.25" customHeight="1">
      <c r="A344" s="3"/>
      <c r="B344" s="3"/>
      <c r="C344" s="3"/>
      <c r="D344" s="3"/>
      <c r="E344" s="3"/>
      <c r="F344" s="3"/>
      <c r="G344" s="3"/>
      <c r="H344" s="3"/>
      <c r="I344" s="3"/>
      <c r="J344" s="3"/>
      <c r="K344" s="3"/>
    </row>
    <row r="345" ht="14.25" customHeight="1">
      <c r="A345" s="3"/>
      <c r="B345" s="3"/>
      <c r="C345" s="3"/>
      <c r="D345" s="3"/>
      <c r="E345" s="3"/>
      <c r="F345" s="3"/>
      <c r="G345" s="3"/>
      <c r="H345" s="3"/>
      <c r="I345" s="3"/>
      <c r="J345" s="3"/>
      <c r="K345" s="3"/>
    </row>
    <row r="346" ht="14.25" customHeight="1">
      <c r="A346" s="3"/>
      <c r="B346" s="3"/>
      <c r="C346" s="3"/>
      <c r="D346" s="3"/>
      <c r="E346" s="3"/>
      <c r="F346" s="3"/>
      <c r="G346" s="3"/>
      <c r="H346" s="3"/>
      <c r="I346" s="3"/>
      <c r="J346" s="3"/>
      <c r="K346" s="3"/>
    </row>
    <row r="347" ht="14.25" customHeight="1">
      <c r="A347" s="3"/>
      <c r="B347" s="3"/>
      <c r="C347" s="3"/>
      <c r="D347" s="3"/>
      <c r="E347" s="3"/>
      <c r="F347" s="3"/>
      <c r="G347" s="3"/>
      <c r="H347" s="3"/>
      <c r="I347" s="3"/>
      <c r="J347" s="3"/>
      <c r="K347" s="3"/>
    </row>
    <row r="348" ht="14.25" customHeight="1">
      <c r="A348" s="3"/>
      <c r="B348" s="3"/>
      <c r="C348" s="3"/>
      <c r="D348" s="3"/>
      <c r="E348" s="3"/>
      <c r="F348" s="3"/>
      <c r="G348" s="3"/>
      <c r="H348" s="3"/>
      <c r="I348" s="3"/>
      <c r="J348" s="3"/>
      <c r="K348" s="3"/>
    </row>
    <row r="349" ht="14.25" customHeight="1">
      <c r="A349" s="3"/>
      <c r="B349" s="3"/>
      <c r="C349" s="3"/>
      <c r="D349" s="3"/>
      <c r="E349" s="3"/>
      <c r="F349" s="3"/>
      <c r="G349" s="3"/>
      <c r="H349" s="3"/>
      <c r="I349" s="3"/>
      <c r="J349" s="3"/>
      <c r="K349" s="3"/>
    </row>
    <row r="350" ht="14.25" customHeight="1">
      <c r="A350" s="3"/>
      <c r="B350" s="3"/>
      <c r="C350" s="3"/>
      <c r="D350" s="3"/>
      <c r="E350" s="3"/>
      <c r="F350" s="3"/>
      <c r="G350" s="3"/>
      <c r="H350" s="3"/>
      <c r="I350" s="3"/>
      <c r="J350" s="3"/>
      <c r="K350" s="3"/>
    </row>
    <row r="351" ht="14.25" customHeight="1">
      <c r="A351" s="3"/>
      <c r="B351" s="3"/>
      <c r="C351" s="3"/>
      <c r="D351" s="3"/>
      <c r="E351" s="3"/>
      <c r="F351" s="3"/>
      <c r="G351" s="3"/>
      <c r="H351" s="3"/>
      <c r="I351" s="3"/>
      <c r="J351" s="3"/>
      <c r="K351" s="3"/>
    </row>
    <row r="352" ht="14.25" customHeight="1">
      <c r="A352" s="3"/>
      <c r="B352" s="3"/>
      <c r="C352" s="3"/>
      <c r="D352" s="3"/>
      <c r="E352" s="3"/>
      <c r="F352" s="3"/>
      <c r="G352" s="3"/>
      <c r="H352" s="3"/>
      <c r="I352" s="3"/>
      <c r="J352" s="3"/>
      <c r="K352" s="3"/>
    </row>
    <row r="353" ht="14.25" customHeight="1">
      <c r="A353" s="3"/>
      <c r="B353" s="3"/>
      <c r="C353" s="3"/>
      <c r="D353" s="3"/>
      <c r="E353" s="3"/>
      <c r="F353" s="3"/>
      <c r="G353" s="3"/>
      <c r="H353" s="3"/>
      <c r="I353" s="3"/>
      <c r="J353" s="3"/>
      <c r="K353" s="3"/>
    </row>
    <row r="354" ht="14.25" customHeight="1">
      <c r="A354" s="3"/>
      <c r="B354" s="3"/>
      <c r="C354" s="3"/>
      <c r="D354" s="3"/>
      <c r="E354" s="3"/>
      <c r="F354" s="3"/>
      <c r="G354" s="3"/>
      <c r="H354" s="3"/>
      <c r="I354" s="3"/>
      <c r="J354" s="3"/>
      <c r="K354" s="3"/>
    </row>
    <row r="355" ht="14.25" customHeight="1">
      <c r="A355" s="3"/>
      <c r="B355" s="3"/>
      <c r="C355" s="3"/>
      <c r="D355" s="3"/>
      <c r="E355" s="3"/>
      <c r="F355" s="3"/>
      <c r="G355" s="3"/>
      <c r="H355" s="3"/>
      <c r="I355" s="3"/>
      <c r="J355" s="3"/>
      <c r="K355" s="3"/>
    </row>
    <row r="356" ht="14.25" customHeight="1">
      <c r="A356" s="3"/>
      <c r="B356" s="3"/>
      <c r="C356" s="3"/>
      <c r="D356" s="3"/>
      <c r="E356" s="3"/>
      <c r="F356" s="3"/>
      <c r="G356" s="3"/>
      <c r="H356" s="3"/>
      <c r="I356" s="3"/>
      <c r="J356" s="3"/>
      <c r="K356" s="3"/>
    </row>
    <row r="357" ht="14.25" customHeight="1">
      <c r="A357" s="3"/>
      <c r="B357" s="3"/>
      <c r="C357" s="3"/>
      <c r="D357" s="3"/>
      <c r="E357" s="3"/>
      <c r="F357" s="3"/>
      <c r="G357" s="3"/>
      <c r="H357" s="3"/>
      <c r="I357" s="3"/>
      <c r="J357" s="3"/>
      <c r="K357" s="3"/>
    </row>
    <row r="358" ht="14.25" customHeight="1">
      <c r="A358" s="3"/>
      <c r="B358" s="3"/>
      <c r="C358" s="3"/>
      <c r="D358" s="3"/>
      <c r="E358" s="3"/>
      <c r="F358" s="3"/>
      <c r="G358" s="3"/>
      <c r="H358" s="3"/>
      <c r="I358" s="3"/>
      <c r="J358" s="3"/>
      <c r="K358" s="3"/>
    </row>
    <row r="359" ht="14.25" customHeight="1">
      <c r="A359" s="3"/>
      <c r="B359" s="3"/>
      <c r="C359" s="3"/>
      <c r="D359" s="3"/>
      <c r="E359" s="3"/>
      <c r="F359" s="3"/>
      <c r="G359" s="3"/>
      <c r="H359" s="3"/>
      <c r="I359" s="3"/>
      <c r="J359" s="3"/>
      <c r="K359" s="3"/>
    </row>
    <row r="360" ht="14.25" customHeight="1">
      <c r="A360" s="3"/>
      <c r="B360" s="3"/>
      <c r="C360" s="3"/>
      <c r="D360" s="3"/>
      <c r="E360" s="3"/>
      <c r="F360" s="3"/>
      <c r="G360" s="3"/>
      <c r="H360" s="3"/>
      <c r="I360" s="3"/>
      <c r="J360" s="3"/>
      <c r="K360" s="3"/>
    </row>
    <row r="361" ht="14.25" customHeight="1">
      <c r="A361" s="3"/>
      <c r="B361" s="3"/>
      <c r="C361" s="3"/>
      <c r="D361" s="3"/>
      <c r="E361" s="3"/>
      <c r="F361" s="3"/>
      <c r="G361" s="3"/>
      <c r="H361" s="3"/>
      <c r="I361" s="3"/>
      <c r="J361" s="3"/>
      <c r="K361" s="3"/>
    </row>
    <row r="362" ht="14.25" customHeight="1">
      <c r="A362" s="3"/>
      <c r="B362" s="3"/>
      <c r="C362" s="3"/>
      <c r="D362" s="3"/>
      <c r="E362" s="3"/>
      <c r="F362" s="3"/>
      <c r="G362" s="3"/>
      <c r="H362" s="3"/>
      <c r="I362" s="3"/>
      <c r="J362" s="3"/>
      <c r="K362" s="3"/>
    </row>
    <row r="363" ht="14.25" customHeight="1">
      <c r="A363" s="3"/>
      <c r="B363" s="3"/>
      <c r="C363" s="3"/>
      <c r="D363" s="3"/>
      <c r="E363" s="3"/>
      <c r="F363" s="3"/>
      <c r="G363" s="3"/>
      <c r="H363" s="3"/>
      <c r="I363" s="3"/>
      <c r="J363" s="3"/>
      <c r="K363" s="3"/>
    </row>
    <row r="364" ht="14.25" customHeight="1">
      <c r="A364" s="3"/>
      <c r="B364" s="3"/>
      <c r="C364" s="3"/>
      <c r="D364" s="3"/>
      <c r="E364" s="3"/>
      <c r="F364" s="3"/>
      <c r="G364" s="3"/>
      <c r="H364" s="3"/>
      <c r="I364" s="3"/>
      <c r="J364" s="3"/>
      <c r="K364" s="3"/>
    </row>
    <row r="365" ht="14.25" customHeight="1">
      <c r="A365" s="3"/>
      <c r="B365" s="3"/>
      <c r="C365" s="3"/>
      <c r="D365" s="3"/>
      <c r="E365" s="3"/>
      <c r="F365" s="3"/>
      <c r="G365" s="3"/>
      <c r="H365" s="3"/>
      <c r="I365" s="3"/>
      <c r="J365" s="3"/>
      <c r="K365" s="3"/>
    </row>
    <row r="366" ht="14.25" customHeight="1">
      <c r="A366" s="3"/>
      <c r="B366" s="3"/>
      <c r="C366" s="3"/>
      <c r="D366" s="3"/>
      <c r="E366" s="3"/>
      <c r="F366" s="3"/>
      <c r="G366" s="3"/>
      <c r="H366" s="3"/>
      <c r="I366" s="3"/>
      <c r="J366" s="3"/>
      <c r="K366" s="3"/>
    </row>
    <row r="367" ht="14.25" customHeight="1">
      <c r="A367" s="3"/>
      <c r="B367" s="3"/>
      <c r="C367" s="3"/>
      <c r="D367" s="3"/>
      <c r="E367" s="3"/>
      <c r="F367" s="3"/>
      <c r="G367" s="3"/>
      <c r="H367" s="3"/>
      <c r="I367" s="3"/>
      <c r="J367" s="3"/>
      <c r="K367" s="3"/>
    </row>
    <row r="368" ht="14.25" customHeight="1">
      <c r="A368" s="3"/>
      <c r="B368" s="3"/>
      <c r="C368" s="3"/>
      <c r="D368" s="3"/>
      <c r="E368" s="3"/>
      <c r="F368" s="3"/>
      <c r="G368" s="3"/>
      <c r="H368" s="3"/>
      <c r="I368" s="3"/>
      <c r="J368" s="3"/>
      <c r="K368" s="3"/>
    </row>
    <row r="369" ht="14.25" customHeight="1">
      <c r="A369" s="3"/>
      <c r="B369" s="3"/>
      <c r="C369" s="3"/>
      <c r="D369" s="3"/>
      <c r="E369" s="3"/>
      <c r="F369" s="3"/>
      <c r="G369" s="3"/>
      <c r="H369" s="3"/>
      <c r="I369" s="3"/>
      <c r="J369" s="3"/>
      <c r="K369" s="3"/>
    </row>
    <row r="370" ht="14.25" customHeight="1">
      <c r="A370" s="3"/>
      <c r="B370" s="3"/>
      <c r="C370" s="3"/>
      <c r="D370" s="3"/>
      <c r="E370" s="3"/>
      <c r="F370" s="3"/>
      <c r="G370" s="3"/>
      <c r="H370" s="3"/>
      <c r="I370" s="3"/>
      <c r="J370" s="3"/>
      <c r="K370" s="3"/>
    </row>
    <row r="371" ht="14.25" customHeight="1">
      <c r="A371" s="3"/>
      <c r="B371" s="3"/>
      <c r="C371" s="3"/>
      <c r="D371" s="3"/>
      <c r="E371" s="3"/>
      <c r="F371" s="3"/>
      <c r="G371" s="3"/>
      <c r="H371" s="3"/>
      <c r="I371" s="3"/>
      <c r="J371" s="3"/>
      <c r="K371" s="3"/>
    </row>
    <row r="372" ht="14.25" customHeight="1">
      <c r="A372" s="3"/>
      <c r="B372" s="3"/>
      <c r="C372" s="3"/>
      <c r="D372" s="3"/>
      <c r="E372" s="3"/>
      <c r="F372" s="3"/>
      <c r="G372" s="3"/>
      <c r="H372" s="3"/>
      <c r="I372" s="3"/>
      <c r="J372" s="3"/>
      <c r="K372" s="3"/>
    </row>
    <row r="373" ht="14.25" customHeight="1">
      <c r="A373" s="3"/>
      <c r="B373" s="3"/>
      <c r="C373" s="3"/>
      <c r="D373" s="3"/>
      <c r="E373" s="3"/>
      <c r="F373" s="3"/>
      <c r="G373" s="3"/>
      <c r="H373" s="3"/>
      <c r="I373" s="3"/>
      <c r="J373" s="3"/>
      <c r="K373" s="3"/>
    </row>
    <row r="374" ht="14.25" customHeight="1">
      <c r="A374" s="3"/>
      <c r="B374" s="3"/>
      <c r="C374" s="3"/>
      <c r="D374" s="3"/>
      <c r="E374" s="3"/>
      <c r="F374" s="3"/>
      <c r="G374" s="3"/>
      <c r="H374" s="3"/>
      <c r="I374" s="3"/>
      <c r="J374" s="3"/>
      <c r="K374" s="3"/>
    </row>
    <row r="375" ht="14.25" customHeight="1">
      <c r="A375" s="3"/>
      <c r="B375" s="3"/>
      <c r="C375" s="3"/>
      <c r="D375" s="3"/>
      <c r="E375" s="3"/>
      <c r="F375" s="3"/>
      <c r="G375" s="3"/>
      <c r="H375" s="3"/>
      <c r="I375" s="3"/>
      <c r="J375" s="3"/>
      <c r="K375" s="3"/>
    </row>
    <row r="376" ht="14.25" customHeight="1">
      <c r="A376" s="3"/>
      <c r="B376" s="3"/>
      <c r="C376" s="3"/>
      <c r="D376" s="3"/>
      <c r="E376" s="3"/>
      <c r="F376" s="3"/>
      <c r="G376" s="3"/>
      <c r="H376" s="3"/>
      <c r="I376" s="3"/>
      <c r="J376" s="3"/>
      <c r="K376" s="3"/>
    </row>
    <row r="377" ht="14.25" customHeight="1">
      <c r="A377" s="3"/>
      <c r="B377" s="3"/>
      <c r="C377" s="3"/>
      <c r="D377" s="3"/>
      <c r="E377" s="3"/>
      <c r="F377" s="3"/>
      <c r="G377" s="3"/>
      <c r="H377" s="3"/>
      <c r="I377" s="3"/>
      <c r="J377" s="3"/>
      <c r="K377" s="3"/>
    </row>
    <row r="378" ht="14.25" customHeight="1">
      <c r="A378" s="3"/>
      <c r="B378" s="3"/>
      <c r="C378" s="3"/>
      <c r="D378" s="3"/>
      <c r="E378" s="3"/>
      <c r="F378" s="3"/>
      <c r="G378" s="3"/>
      <c r="H378" s="3"/>
      <c r="I378" s="3"/>
      <c r="J378" s="3"/>
      <c r="K378" s="3"/>
    </row>
    <row r="379" ht="14.25" customHeight="1">
      <c r="A379" s="3"/>
      <c r="B379" s="3"/>
      <c r="C379" s="3"/>
      <c r="D379" s="3"/>
      <c r="E379" s="3"/>
      <c r="F379" s="3"/>
      <c r="G379" s="3"/>
      <c r="H379" s="3"/>
      <c r="I379" s="3"/>
      <c r="J379" s="3"/>
      <c r="K379" s="3"/>
    </row>
    <row r="380" ht="14.25" customHeight="1">
      <c r="A380" s="3"/>
      <c r="B380" s="3"/>
      <c r="C380" s="3"/>
      <c r="D380" s="3"/>
      <c r="E380" s="3"/>
      <c r="F380" s="3"/>
      <c r="G380" s="3"/>
      <c r="H380" s="3"/>
      <c r="I380" s="3"/>
      <c r="J380" s="3"/>
      <c r="K380" s="3"/>
    </row>
    <row r="381" ht="14.25" customHeight="1">
      <c r="A381" s="3"/>
      <c r="B381" s="3"/>
      <c r="C381" s="3"/>
      <c r="D381" s="3"/>
      <c r="E381" s="3"/>
      <c r="F381" s="3"/>
      <c r="G381" s="3"/>
      <c r="H381" s="3"/>
      <c r="I381" s="3"/>
      <c r="J381" s="3"/>
      <c r="K381" s="3"/>
    </row>
    <row r="382" ht="14.25" customHeight="1">
      <c r="A382" s="3"/>
      <c r="B382" s="3"/>
      <c r="C382" s="3"/>
      <c r="D382" s="3"/>
      <c r="E382" s="3"/>
      <c r="F382" s="3"/>
      <c r="G382" s="3"/>
      <c r="H382" s="3"/>
      <c r="I382" s="3"/>
      <c r="J382" s="3"/>
      <c r="K382" s="3"/>
    </row>
    <row r="383" ht="14.25" customHeight="1">
      <c r="A383" s="3"/>
      <c r="B383" s="3"/>
      <c r="C383" s="3"/>
      <c r="D383" s="3"/>
      <c r="E383" s="3"/>
      <c r="F383" s="3"/>
      <c r="G383" s="3"/>
      <c r="H383" s="3"/>
      <c r="I383" s="3"/>
      <c r="J383" s="3"/>
      <c r="K383" s="3"/>
    </row>
    <row r="384" ht="14.25" customHeight="1">
      <c r="A384" s="3"/>
      <c r="B384" s="3"/>
      <c r="C384" s="3"/>
      <c r="D384" s="3"/>
      <c r="E384" s="3"/>
      <c r="F384" s="3"/>
      <c r="G384" s="3"/>
      <c r="H384" s="3"/>
      <c r="I384" s="3"/>
      <c r="J384" s="3"/>
      <c r="K384" s="3"/>
    </row>
    <row r="385" ht="14.25" customHeight="1">
      <c r="A385" s="3"/>
      <c r="B385" s="3"/>
      <c r="C385" s="3"/>
      <c r="D385" s="3"/>
      <c r="E385" s="3"/>
      <c r="F385" s="3"/>
      <c r="G385" s="3"/>
      <c r="H385" s="3"/>
      <c r="I385" s="3"/>
      <c r="J385" s="3"/>
      <c r="K385" s="3"/>
    </row>
    <row r="386" ht="14.25" customHeight="1">
      <c r="A386" s="3"/>
      <c r="B386" s="3"/>
      <c r="C386" s="3"/>
      <c r="D386" s="3"/>
      <c r="E386" s="3"/>
      <c r="F386" s="3"/>
      <c r="G386" s="3"/>
      <c r="H386" s="3"/>
      <c r="I386" s="3"/>
      <c r="J386" s="3"/>
      <c r="K386" s="3"/>
    </row>
    <row r="387" ht="14.25" customHeight="1">
      <c r="A387" s="3"/>
      <c r="B387" s="3"/>
      <c r="C387" s="3"/>
      <c r="D387" s="3"/>
      <c r="E387" s="3"/>
      <c r="F387" s="3"/>
      <c r="G387" s="3"/>
      <c r="H387" s="3"/>
      <c r="I387" s="3"/>
      <c r="J387" s="3"/>
      <c r="K387" s="3"/>
    </row>
    <row r="388" ht="14.25" customHeight="1">
      <c r="A388" s="3"/>
      <c r="B388" s="3"/>
      <c r="C388" s="3"/>
      <c r="D388" s="3"/>
      <c r="E388" s="3"/>
      <c r="F388" s="3"/>
      <c r="G388" s="3"/>
      <c r="H388" s="3"/>
      <c r="I388" s="3"/>
      <c r="J388" s="3"/>
      <c r="K388" s="3"/>
    </row>
    <row r="389" ht="14.25" customHeight="1">
      <c r="A389" s="3"/>
      <c r="B389" s="3"/>
      <c r="C389" s="3"/>
      <c r="D389" s="3"/>
      <c r="E389" s="3"/>
      <c r="F389" s="3"/>
      <c r="G389" s="3"/>
      <c r="H389" s="3"/>
      <c r="I389" s="3"/>
      <c r="J389" s="3"/>
      <c r="K389" s="3"/>
    </row>
    <row r="390" ht="14.25" customHeight="1">
      <c r="A390" s="3"/>
      <c r="B390" s="3"/>
      <c r="C390" s="3"/>
      <c r="D390" s="3"/>
      <c r="E390" s="3"/>
      <c r="F390" s="3"/>
      <c r="G390" s="3"/>
      <c r="H390" s="3"/>
      <c r="I390" s="3"/>
      <c r="J390" s="3"/>
      <c r="K390" s="3"/>
    </row>
    <row r="391" ht="14.25" customHeight="1">
      <c r="A391" s="3"/>
      <c r="B391" s="3"/>
      <c r="C391" s="3"/>
      <c r="D391" s="3"/>
      <c r="E391" s="3"/>
      <c r="F391" s="3"/>
      <c r="G391" s="3"/>
      <c r="H391" s="3"/>
      <c r="I391" s="3"/>
      <c r="J391" s="3"/>
      <c r="K391" s="3"/>
    </row>
    <row r="392" ht="14.25" customHeight="1">
      <c r="A392" s="3"/>
      <c r="B392" s="3"/>
      <c r="C392" s="3"/>
      <c r="D392" s="3"/>
      <c r="E392" s="3"/>
      <c r="F392" s="3"/>
      <c r="G392" s="3"/>
      <c r="H392" s="3"/>
      <c r="I392" s="3"/>
      <c r="J392" s="3"/>
      <c r="K392" s="3"/>
    </row>
    <row r="393" ht="14.25" customHeight="1">
      <c r="A393" s="3"/>
      <c r="B393" s="3"/>
      <c r="C393" s="3"/>
      <c r="D393" s="3"/>
      <c r="E393" s="3"/>
      <c r="F393" s="3"/>
      <c r="G393" s="3"/>
      <c r="H393" s="3"/>
      <c r="I393" s="3"/>
      <c r="J393" s="3"/>
      <c r="K393" s="3"/>
    </row>
    <row r="394" ht="14.25" customHeight="1">
      <c r="A394" s="3"/>
      <c r="B394" s="3"/>
      <c r="C394" s="3"/>
      <c r="D394" s="3"/>
      <c r="E394" s="3"/>
      <c r="F394" s="3"/>
      <c r="G394" s="3"/>
      <c r="H394" s="3"/>
      <c r="I394" s="3"/>
      <c r="J394" s="3"/>
      <c r="K394" s="3"/>
    </row>
    <row r="395" ht="14.25" customHeight="1">
      <c r="A395" s="3"/>
      <c r="B395" s="3"/>
      <c r="C395" s="3"/>
      <c r="D395" s="3"/>
      <c r="E395" s="3"/>
      <c r="F395" s="3"/>
      <c r="G395" s="3"/>
      <c r="H395" s="3"/>
      <c r="I395" s="3"/>
      <c r="J395" s="3"/>
      <c r="K395" s="3"/>
    </row>
    <row r="396" ht="14.25" customHeight="1">
      <c r="A396" s="3"/>
      <c r="B396" s="3"/>
      <c r="C396" s="3"/>
      <c r="D396" s="3"/>
      <c r="E396" s="3"/>
      <c r="F396" s="3"/>
      <c r="G396" s="3"/>
      <c r="H396" s="3"/>
      <c r="I396" s="3"/>
      <c r="J396" s="3"/>
      <c r="K396" s="3"/>
    </row>
    <row r="397" ht="14.25" customHeight="1">
      <c r="A397" s="3"/>
      <c r="B397" s="3"/>
      <c r="C397" s="3"/>
      <c r="D397" s="3"/>
      <c r="E397" s="3"/>
      <c r="F397" s="3"/>
      <c r="G397" s="3"/>
      <c r="H397" s="3"/>
      <c r="I397" s="3"/>
      <c r="J397" s="3"/>
      <c r="K397" s="3"/>
    </row>
    <row r="398" ht="14.25" customHeight="1">
      <c r="A398" s="3"/>
      <c r="B398" s="3"/>
      <c r="C398" s="3"/>
      <c r="D398" s="3"/>
      <c r="E398" s="3"/>
      <c r="F398" s="3"/>
      <c r="G398" s="3"/>
      <c r="H398" s="3"/>
      <c r="I398" s="3"/>
      <c r="J398" s="3"/>
      <c r="K398" s="3"/>
    </row>
    <row r="399" ht="14.25" customHeight="1">
      <c r="A399" s="3"/>
      <c r="B399" s="3"/>
      <c r="C399" s="3"/>
      <c r="D399" s="3"/>
      <c r="E399" s="3"/>
      <c r="F399" s="3"/>
      <c r="G399" s="3"/>
      <c r="H399" s="3"/>
      <c r="I399" s="3"/>
      <c r="J399" s="3"/>
      <c r="K399" s="3"/>
    </row>
    <row r="400" ht="14.25" customHeight="1">
      <c r="A400" s="3"/>
      <c r="B400" s="3"/>
      <c r="C400" s="3"/>
      <c r="D400" s="3"/>
      <c r="E400" s="3"/>
      <c r="F400" s="3"/>
      <c r="G400" s="3"/>
      <c r="H400" s="3"/>
      <c r="I400" s="3"/>
      <c r="J400" s="3"/>
      <c r="K400" s="3"/>
    </row>
    <row r="401" ht="14.25" customHeight="1">
      <c r="A401" s="3"/>
      <c r="B401" s="3"/>
      <c r="C401" s="3"/>
      <c r="D401" s="3"/>
      <c r="E401" s="3"/>
      <c r="F401" s="3"/>
      <c r="G401" s="3"/>
      <c r="H401" s="3"/>
      <c r="I401" s="3"/>
      <c r="J401" s="3"/>
      <c r="K401" s="3"/>
    </row>
    <row r="402" ht="14.25" customHeight="1">
      <c r="A402" s="3"/>
      <c r="B402" s="3"/>
      <c r="C402" s="3"/>
      <c r="D402" s="3"/>
      <c r="E402" s="3"/>
      <c r="F402" s="3"/>
      <c r="G402" s="3"/>
      <c r="H402" s="3"/>
      <c r="I402" s="3"/>
      <c r="J402" s="3"/>
      <c r="K402" s="3"/>
    </row>
    <row r="403" ht="14.25" customHeight="1">
      <c r="A403" s="3"/>
      <c r="B403" s="3"/>
      <c r="C403" s="3"/>
      <c r="D403" s="3"/>
      <c r="E403" s="3"/>
      <c r="F403" s="3"/>
      <c r="G403" s="3"/>
      <c r="H403" s="3"/>
      <c r="I403" s="3"/>
      <c r="J403" s="3"/>
      <c r="K403" s="3"/>
    </row>
    <row r="404" ht="14.25" customHeight="1">
      <c r="A404" s="3"/>
      <c r="B404" s="3"/>
      <c r="C404" s="3"/>
      <c r="D404" s="3"/>
      <c r="E404" s="3"/>
      <c r="F404" s="3"/>
      <c r="G404" s="3"/>
      <c r="H404" s="3"/>
      <c r="I404" s="3"/>
      <c r="J404" s="3"/>
      <c r="K404" s="3"/>
    </row>
    <row r="405" ht="14.25" customHeight="1">
      <c r="A405" s="3"/>
      <c r="B405" s="3"/>
      <c r="C405" s="3"/>
      <c r="D405" s="3"/>
      <c r="E405" s="3"/>
      <c r="F405" s="3"/>
      <c r="G405" s="3"/>
      <c r="H405" s="3"/>
      <c r="I405" s="3"/>
      <c r="J405" s="3"/>
      <c r="K405" s="3"/>
    </row>
    <row r="406" ht="14.25" customHeight="1">
      <c r="A406" s="3"/>
      <c r="B406" s="3"/>
      <c r="C406" s="3"/>
      <c r="D406" s="3"/>
      <c r="E406" s="3"/>
      <c r="F406" s="3"/>
      <c r="G406" s="3"/>
      <c r="H406" s="3"/>
      <c r="I406" s="3"/>
      <c r="J406" s="3"/>
      <c r="K406" s="3"/>
    </row>
    <row r="407" ht="14.25" customHeight="1">
      <c r="A407" s="3"/>
      <c r="B407" s="3"/>
      <c r="C407" s="3"/>
      <c r="D407" s="3"/>
      <c r="E407" s="3"/>
      <c r="F407" s="3"/>
      <c r="G407" s="3"/>
      <c r="H407" s="3"/>
      <c r="I407" s="3"/>
      <c r="J407" s="3"/>
      <c r="K407" s="3"/>
    </row>
    <row r="408" ht="14.25" customHeight="1">
      <c r="A408" s="3"/>
      <c r="B408" s="3"/>
      <c r="C408" s="3"/>
      <c r="D408" s="3"/>
      <c r="E408" s="3"/>
      <c r="F408" s="3"/>
      <c r="G408" s="3"/>
      <c r="H408" s="3"/>
      <c r="I408" s="3"/>
      <c r="J408" s="3"/>
      <c r="K408" s="3"/>
    </row>
    <row r="409" ht="14.25" customHeight="1">
      <c r="A409" s="3"/>
      <c r="B409" s="3"/>
      <c r="C409" s="3"/>
      <c r="D409" s="3"/>
      <c r="E409" s="3"/>
      <c r="F409" s="3"/>
      <c r="G409" s="3"/>
      <c r="H409" s="3"/>
      <c r="I409" s="3"/>
      <c r="J409" s="3"/>
      <c r="K409" s="3"/>
    </row>
    <row r="410" ht="14.25" customHeight="1">
      <c r="A410" s="3"/>
      <c r="B410" s="3"/>
      <c r="C410" s="3"/>
      <c r="D410" s="3"/>
      <c r="E410" s="3"/>
      <c r="F410" s="3"/>
      <c r="G410" s="3"/>
      <c r="H410" s="3"/>
      <c r="I410" s="3"/>
      <c r="J410" s="3"/>
      <c r="K410" s="3"/>
    </row>
    <row r="411" ht="14.25" customHeight="1">
      <c r="A411" s="3"/>
      <c r="B411" s="3"/>
      <c r="C411" s="3"/>
      <c r="D411" s="3"/>
      <c r="E411" s="3"/>
      <c r="F411" s="3"/>
      <c r="G411" s="3"/>
      <c r="H411" s="3"/>
      <c r="I411" s="3"/>
      <c r="J411" s="3"/>
      <c r="K411" s="3"/>
    </row>
    <row r="412" ht="14.25" customHeight="1">
      <c r="A412" s="3"/>
      <c r="B412" s="3"/>
      <c r="C412" s="3"/>
      <c r="D412" s="3"/>
      <c r="E412" s="3"/>
      <c r="F412" s="3"/>
      <c r="G412" s="3"/>
      <c r="H412" s="3"/>
      <c r="I412" s="3"/>
      <c r="J412" s="3"/>
      <c r="K412" s="3"/>
    </row>
    <row r="413" ht="14.25" customHeight="1">
      <c r="A413" s="3"/>
      <c r="B413" s="3"/>
      <c r="C413" s="3"/>
      <c r="D413" s="3"/>
      <c r="E413" s="3"/>
      <c r="F413" s="3"/>
      <c r="G413" s="3"/>
      <c r="H413" s="3"/>
      <c r="I413" s="3"/>
      <c r="J413" s="3"/>
      <c r="K413" s="3"/>
    </row>
    <row r="414" ht="14.25" customHeight="1">
      <c r="A414" s="3"/>
      <c r="B414" s="3"/>
      <c r="C414" s="3"/>
      <c r="D414" s="3"/>
      <c r="E414" s="3"/>
      <c r="F414" s="3"/>
      <c r="G414" s="3"/>
      <c r="H414" s="3"/>
      <c r="I414" s="3"/>
      <c r="J414" s="3"/>
      <c r="K414" s="3"/>
    </row>
    <row r="415" ht="14.25" customHeight="1">
      <c r="A415" s="3"/>
      <c r="B415" s="3"/>
      <c r="C415" s="3"/>
      <c r="D415" s="3"/>
      <c r="E415" s="3"/>
      <c r="F415" s="3"/>
      <c r="G415" s="3"/>
      <c r="H415" s="3"/>
      <c r="I415" s="3"/>
      <c r="J415" s="3"/>
      <c r="K415" s="3"/>
    </row>
    <row r="416" ht="14.25" customHeight="1">
      <c r="A416" s="3"/>
      <c r="B416" s="3"/>
      <c r="C416" s="3"/>
      <c r="D416" s="3"/>
      <c r="E416" s="3"/>
      <c r="F416" s="3"/>
      <c r="G416" s="3"/>
      <c r="H416" s="3"/>
      <c r="I416" s="3"/>
      <c r="J416" s="3"/>
      <c r="K416" s="3"/>
    </row>
    <row r="417" ht="14.25" customHeight="1">
      <c r="A417" s="3"/>
      <c r="B417" s="3"/>
      <c r="C417" s="3"/>
      <c r="D417" s="3"/>
      <c r="E417" s="3"/>
      <c r="F417" s="3"/>
      <c r="G417" s="3"/>
      <c r="H417" s="3"/>
      <c r="I417" s="3"/>
      <c r="J417" s="3"/>
      <c r="K417" s="3"/>
    </row>
    <row r="418" ht="14.25" customHeight="1">
      <c r="A418" s="3"/>
      <c r="B418" s="3"/>
      <c r="C418" s="3"/>
      <c r="D418" s="3"/>
      <c r="E418" s="3"/>
      <c r="F418" s="3"/>
      <c r="G418" s="3"/>
      <c r="H418" s="3"/>
      <c r="I418" s="3"/>
      <c r="J418" s="3"/>
      <c r="K418" s="3"/>
    </row>
    <row r="419" ht="14.25" customHeight="1">
      <c r="A419" s="3"/>
      <c r="B419" s="3"/>
      <c r="C419" s="3"/>
      <c r="D419" s="3"/>
      <c r="E419" s="3"/>
      <c r="F419" s="3"/>
      <c r="G419" s="3"/>
      <c r="H419" s="3"/>
      <c r="I419" s="3"/>
      <c r="J419" s="3"/>
      <c r="K419" s="3"/>
    </row>
    <row r="420" ht="14.25" customHeight="1">
      <c r="A420" s="3"/>
      <c r="B420" s="3"/>
      <c r="C420" s="3"/>
      <c r="D420" s="3"/>
      <c r="E420" s="3"/>
      <c r="F420" s="3"/>
      <c r="G420" s="3"/>
      <c r="H420" s="3"/>
      <c r="I420" s="3"/>
      <c r="J420" s="3"/>
      <c r="K420" s="3"/>
    </row>
    <row r="421" ht="14.25" customHeight="1">
      <c r="A421" s="3"/>
      <c r="B421" s="3"/>
      <c r="C421" s="3"/>
      <c r="D421" s="3"/>
      <c r="E421" s="3"/>
      <c r="F421" s="3"/>
      <c r="G421" s="3"/>
      <c r="H421" s="3"/>
      <c r="I421" s="3"/>
      <c r="J421" s="3"/>
      <c r="K421" s="3"/>
    </row>
    <row r="422" ht="14.25" customHeight="1">
      <c r="A422" s="3"/>
      <c r="B422" s="3"/>
      <c r="C422" s="3"/>
      <c r="D422" s="3"/>
      <c r="E422" s="3"/>
      <c r="F422" s="3"/>
      <c r="G422" s="3"/>
      <c r="H422" s="3"/>
      <c r="I422" s="3"/>
      <c r="J422" s="3"/>
      <c r="K422" s="3"/>
    </row>
    <row r="423" ht="14.25" customHeight="1">
      <c r="A423" s="3"/>
      <c r="B423" s="3"/>
      <c r="C423" s="3"/>
      <c r="D423" s="3"/>
      <c r="E423" s="3"/>
      <c r="F423" s="3"/>
      <c r="G423" s="3"/>
      <c r="H423" s="3"/>
      <c r="I423" s="3"/>
      <c r="J423" s="3"/>
      <c r="K423" s="3"/>
    </row>
    <row r="424" ht="14.25" customHeight="1">
      <c r="A424" s="3"/>
      <c r="B424" s="3"/>
      <c r="C424" s="3"/>
      <c r="D424" s="3"/>
      <c r="E424" s="3"/>
      <c r="F424" s="3"/>
      <c r="G424" s="3"/>
      <c r="H424" s="3"/>
      <c r="I424" s="3"/>
      <c r="J424" s="3"/>
      <c r="K424" s="3"/>
    </row>
    <row r="425" ht="14.25" customHeight="1">
      <c r="A425" s="3"/>
      <c r="B425" s="3"/>
      <c r="C425" s="3"/>
      <c r="D425" s="3"/>
      <c r="E425" s="3"/>
      <c r="F425" s="3"/>
      <c r="G425" s="3"/>
      <c r="H425" s="3"/>
      <c r="I425" s="3"/>
      <c r="J425" s="3"/>
      <c r="K425" s="3"/>
    </row>
    <row r="426" ht="14.25" customHeight="1">
      <c r="A426" s="3"/>
      <c r="B426" s="3"/>
      <c r="C426" s="3"/>
      <c r="D426" s="3"/>
      <c r="E426" s="3"/>
      <c r="F426" s="3"/>
      <c r="G426" s="3"/>
      <c r="H426" s="3"/>
      <c r="I426" s="3"/>
      <c r="J426" s="3"/>
      <c r="K426" s="3"/>
    </row>
    <row r="427" ht="14.25" customHeight="1">
      <c r="A427" s="3"/>
      <c r="B427" s="3"/>
      <c r="C427" s="3"/>
      <c r="D427" s="3"/>
      <c r="E427" s="3"/>
      <c r="F427" s="3"/>
      <c r="G427" s="3"/>
      <c r="H427" s="3"/>
      <c r="I427" s="3"/>
      <c r="J427" s="3"/>
      <c r="K427" s="3"/>
    </row>
    <row r="428" ht="14.25" customHeight="1">
      <c r="A428" s="3"/>
      <c r="B428" s="3"/>
      <c r="C428" s="3"/>
      <c r="D428" s="3"/>
      <c r="E428" s="3"/>
      <c r="F428" s="3"/>
      <c r="G428" s="3"/>
      <c r="H428" s="3"/>
      <c r="I428" s="3"/>
      <c r="J428" s="3"/>
      <c r="K428" s="3"/>
    </row>
    <row r="429" ht="14.25" customHeight="1">
      <c r="A429" s="3"/>
      <c r="B429" s="3"/>
      <c r="C429" s="3"/>
      <c r="D429" s="3"/>
      <c r="E429" s="3"/>
      <c r="F429" s="3"/>
      <c r="G429" s="3"/>
      <c r="H429" s="3"/>
      <c r="I429" s="3"/>
      <c r="J429" s="3"/>
      <c r="K429" s="3"/>
    </row>
    <row r="430" ht="14.25" customHeight="1">
      <c r="A430" s="3"/>
      <c r="B430" s="3"/>
      <c r="C430" s="3"/>
      <c r="D430" s="3"/>
      <c r="E430" s="3"/>
      <c r="F430" s="3"/>
      <c r="G430" s="3"/>
      <c r="H430" s="3"/>
      <c r="I430" s="3"/>
      <c r="J430" s="3"/>
      <c r="K430" s="3"/>
    </row>
    <row r="431" ht="14.25" customHeight="1">
      <c r="A431" s="3"/>
      <c r="B431" s="3"/>
      <c r="C431" s="3"/>
      <c r="D431" s="3"/>
      <c r="E431" s="3"/>
      <c r="F431" s="3"/>
      <c r="G431" s="3"/>
      <c r="H431" s="3"/>
      <c r="I431" s="3"/>
      <c r="J431" s="3"/>
      <c r="K431" s="3"/>
    </row>
    <row r="432" ht="14.25" customHeight="1">
      <c r="A432" s="3"/>
      <c r="B432" s="3"/>
      <c r="C432" s="3"/>
      <c r="D432" s="3"/>
      <c r="E432" s="3"/>
      <c r="F432" s="3"/>
      <c r="G432" s="3"/>
      <c r="H432" s="3"/>
      <c r="I432" s="3"/>
      <c r="J432" s="3"/>
      <c r="K432" s="3"/>
    </row>
    <row r="433" ht="14.25" customHeight="1">
      <c r="A433" s="3"/>
      <c r="B433" s="3"/>
      <c r="C433" s="3"/>
      <c r="D433" s="3"/>
      <c r="E433" s="3"/>
      <c r="F433" s="3"/>
      <c r="G433" s="3"/>
      <c r="H433" s="3"/>
      <c r="I433" s="3"/>
      <c r="J433" s="3"/>
      <c r="K433" s="3"/>
    </row>
    <row r="434" ht="14.25" customHeight="1">
      <c r="A434" s="3"/>
      <c r="B434" s="3"/>
      <c r="C434" s="3"/>
      <c r="D434" s="3"/>
      <c r="E434" s="3"/>
      <c r="F434" s="3"/>
      <c r="G434" s="3"/>
      <c r="H434" s="3"/>
      <c r="I434" s="3"/>
      <c r="J434" s="3"/>
      <c r="K434" s="3"/>
    </row>
    <row r="435" ht="14.25" customHeight="1">
      <c r="A435" s="3"/>
      <c r="B435" s="3"/>
      <c r="C435" s="3"/>
      <c r="D435" s="3"/>
      <c r="E435" s="3"/>
      <c r="F435" s="3"/>
      <c r="G435" s="3"/>
      <c r="H435" s="3"/>
      <c r="I435" s="3"/>
      <c r="J435" s="3"/>
      <c r="K435" s="3"/>
    </row>
    <row r="436" ht="14.25" customHeight="1">
      <c r="A436" s="3"/>
      <c r="B436" s="3"/>
      <c r="C436" s="3"/>
      <c r="D436" s="3"/>
      <c r="E436" s="3"/>
      <c r="F436" s="3"/>
      <c r="G436" s="3"/>
      <c r="H436" s="3"/>
      <c r="I436" s="3"/>
      <c r="J436" s="3"/>
      <c r="K436" s="3"/>
    </row>
    <row r="437" ht="14.25" customHeight="1">
      <c r="A437" s="3"/>
      <c r="B437" s="3"/>
      <c r="C437" s="3"/>
      <c r="D437" s="3"/>
      <c r="E437" s="3"/>
      <c r="F437" s="3"/>
      <c r="G437" s="3"/>
      <c r="H437" s="3"/>
      <c r="I437" s="3"/>
      <c r="J437" s="3"/>
      <c r="K437" s="3"/>
    </row>
    <row r="438" ht="14.25" customHeight="1">
      <c r="A438" s="3"/>
      <c r="B438" s="3"/>
      <c r="C438" s="3"/>
      <c r="D438" s="3"/>
      <c r="E438" s="3"/>
      <c r="F438" s="3"/>
      <c r="G438" s="3"/>
      <c r="H438" s="3"/>
      <c r="I438" s="3"/>
      <c r="J438" s="3"/>
      <c r="K438" s="3"/>
    </row>
    <row r="439" ht="14.25" customHeight="1">
      <c r="A439" s="3"/>
      <c r="B439" s="3"/>
      <c r="C439" s="3"/>
      <c r="D439" s="3"/>
      <c r="E439" s="3"/>
      <c r="F439" s="3"/>
      <c r="G439" s="3"/>
      <c r="H439" s="3"/>
      <c r="I439" s="3"/>
      <c r="J439" s="3"/>
      <c r="K439" s="3"/>
    </row>
    <row r="440" ht="14.25" customHeight="1">
      <c r="A440" s="3"/>
      <c r="B440" s="3"/>
      <c r="C440" s="3"/>
      <c r="D440" s="3"/>
      <c r="E440" s="3"/>
      <c r="F440" s="3"/>
      <c r="G440" s="3"/>
      <c r="H440" s="3"/>
      <c r="I440" s="3"/>
      <c r="J440" s="3"/>
      <c r="K440" s="3"/>
    </row>
    <row r="441" ht="14.25" customHeight="1">
      <c r="A441" s="3"/>
      <c r="B441" s="3"/>
      <c r="C441" s="3"/>
      <c r="D441" s="3"/>
      <c r="E441" s="3"/>
      <c r="F441" s="3"/>
      <c r="G441" s="3"/>
      <c r="H441" s="3"/>
      <c r="I441" s="3"/>
      <c r="J441" s="3"/>
      <c r="K441" s="3"/>
    </row>
    <row r="442" ht="14.25" customHeight="1">
      <c r="A442" s="3"/>
      <c r="B442" s="3"/>
      <c r="C442" s="3"/>
      <c r="D442" s="3"/>
      <c r="E442" s="3"/>
      <c r="F442" s="3"/>
      <c r="G442" s="3"/>
      <c r="H442" s="3"/>
      <c r="I442" s="3"/>
      <c r="J442" s="3"/>
      <c r="K442" s="3"/>
    </row>
    <row r="443" ht="14.25" customHeight="1">
      <c r="A443" s="3"/>
      <c r="B443" s="3"/>
      <c r="C443" s="3"/>
      <c r="D443" s="3"/>
      <c r="E443" s="3"/>
      <c r="F443" s="3"/>
      <c r="G443" s="3"/>
      <c r="H443" s="3"/>
      <c r="I443" s="3"/>
      <c r="J443" s="3"/>
      <c r="K443" s="3"/>
    </row>
    <row r="444" ht="14.25" customHeight="1">
      <c r="A444" s="3"/>
      <c r="B444" s="3"/>
      <c r="C444" s="3"/>
      <c r="D444" s="3"/>
      <c r="E444" s="3"/>
      <c r="F444" s="3"/>
      <c r="G444" s="3"/>
      <c r="H444" s="3"/>
      <c r="I444" s="3"/>
      <c r="J444" s="3"/>
      <c r="K444" s="3"/>
    </row>
    <row r="445" ht="14.25" customHeight="1">
      <c r="A445" s="3"/>
      <c r="B445" s="3"/>
      <c r="C445" s="3"/>
      <c r="D445" s="3"/>
      <c r="E445" s="3"/>
      <c r="F445" s="3"/>
      <c r="G445" s="3"/>
      <c r="H445" s="3"/>
      <c r="I445" s="3"/>
      <c r="J445" s="3"/>
      <c r="K445" s="3"/>
    </row>
    <row r="446" ht="14.25" customHeight="1">
      <c r="A446" s="3"/>
      <c r="B446" s="3"/>
      <c r="C446" s="3"/>
      <c r="D446" s="3"/>
      <c r="E446" s="3"/>
      <c r="F446" s="3"/>
      <c r="G446" s="3"/>
      <c r="H446" s="3"/>
      <c r="I446" s="3"/>
      <c r="J446" s="3"/>
      <c r="K446" s="3"/>
    </row>
    <row r="447" ht="14.25" customHeight="1">
      <c r="A447" s="3"/>
      <c r="B447" s="3"/>
      <c r="C447" s="3"/>
      <c r="D447" s="3"/>
      <c r="E447" s="3"/>
      <c r="F447" s="3"/>
      <c r="G447" s="3"/>
      <c r="H447" s="3"/>
      <c r="I447" s="3"/>
      <c r="J447" s="3"/>
      <c r="K447" s="3"/>
    </row>
    <row r="448" ht="14.25" customHeight="1">
      <c r="A448" s="3"/>
      <c r="B448" s="3"/>
      <c r="C448" s="3"/>
      <c r="D448" s="3"/>
      <c r="E448" s="3"/>
      <c r="F448" s="3"/>
      <c r="G448" s="3"/>
      <c r="H448" s="3"/>
      <c r="I448" s="3"/>
      <c r="J448" s="3"/>
      <c r="K448" s="3"/>
    </row>
    <row r="449" ht="14.25" customHeight="1">
      <c r="A449" s="3"/>
      <c r="B449" s="3"/>
      <c r="C449" s="3"/>
      <c r="D449" s="3"/>
      <c r="E449" s="3"/>
      <c r="F449" s="3"/>
      <c r="G449" s="3"/>
      <c r="H449" s="3"/>
      <c r="I449" s="3"/>
      <c r="J449" s="3"/>
      <c r="K449" s="3"/>
    </row>
    <row r="450" ht="14.25" customHeight="1">
      <c r="A450" s="3"/>
      <c r="B450" s="3"/>
      <c r="C450" s="3"/>
      <c r="D450" s="3"/>
      <c r="E450" s="3"/>
      <c r="F450" s="3"/>
      <c r="G450" s="3"/>
      <c r="H450" s="3"/>
      <c r="I450" s="3"/>
      <c r="J450" s="3"/>
      <c r="K450" s="3"/>
    </row>
    <row r="451" ht="14.25" customHeight="1">
      <c r="A451" s="3"/>
      <c r="B451" s="3"/>
      <c r="C451" s="3"/>
      <c r="D451" s="3"/>
      <c r="E451" s="3"/>
      <c r="F451" s="3"/>
      <c r="G451" s="3"/>
      <c r="H451" s="3"/>
      <c r="I451" s="3"/>
      <c r="J451" s="3"/>
      <c r="K451" s="3"/>
    </row>
    <row r="452" ht="14.25" customHeight="1">
      <c r="A452" s="3"/>
      <c r="B452" s="3"/>
      <c r="C452" s="3"/>
      <c r="D452" s="3"/>
      <c r="E452" s="3"/>
      <c r="F452" s="3"/>
      <c r="G452" s="3"/>
      <c r="H452" s="3"/>
      <c r="I452" s="3"/>
      <c r="J452" s="3"/>
      <c r="K452" s="3"/>
    </row>
    <row r="453" ht="14.25" customHeight="1">
      <c r="A453" s="3"/>
      <c r="B453" s="3"/>
      <c r="C453" s="3"/>
      <c r="D453" s="3"/>
      <c r="E453" s="3"/>
      <c r="F453" s="3"/>
      <c r="G453" s="3"/>
      <c r="H453" s="3"/>
      <c r="I453" s="3"/>
      <c r="J453" s="3"/>
      <c r="K453" s="3"/>
    </row>
    <row r="454" ht="14.25" customHeight="1">
      <c r="A454" s="3"/>
      <c r="B454" s="3"/>
      <c r="C454" s="3"/>
      <c r="D454" s="3"/>
      <c r="E454" s="3"/>
      <c r="F454" s="3"/>
      <c r="G454" s="3"/>
      <c r="H454" s="3"/>
      <c r="I454" s="3"/>
      <c r="J454" s="3"/>
      <c r="K454" s="3"/>
    </row>
    <row r="455" ht="14.25" customHeight="1">
      <c r="A455" s="3"/>
      <c r="B455" s="3"/>
      <c r="C455" s="3"/>
      <c r="D455" s="3"/>
      <c r="E455" s="3"/>
      <c r="F455" s="3"/>
      <c r="G455" s="3"/>
      <c r="H455" s="3"/>
      <c r="I455" s="3"/>
      <c r="J455" s="3"/>
      <c r="K455" s="3"/>
    </row>
    <row r="456" ht="14.25" customHeight="1">
      <c r="A456" s="3"/>
      <c r="B456" s="3"/>
      <c r="C456" s="3"/>
      <c r="D456" s="3"/>
      <c r="E456" s="3"/>
      <c r="F456" s="3"/>
      <c r="G456" s="3"/>
      <c r="H456" s="3"/>
      <c r="I456" s="3"/>
      <c r="J456" s="3"/>
      <c r="K456" s="3"/>
    </row>
    <row r="457" ht="14.25" customHeight="1">
      <c r="A457" s="3"/>
      <c r="B457" s="3"/>
      <c r="C457" s="3"/>
      <c r="D457" s="3"/>
      <c r="E457" s="3"/>
      <c r="F457" s="3"/>
      <c r="G457" s="3"/>
      <c r="H457" s="3"/>
      <c r="I457" s="3"/>
      <c r="J457" s="3"/>
      <c r="K457" s="3"/>
    </row>
    <row r="458" ht="14.25" customHeight="1">
      <c r="A458" s="3"/>
      <c r="B458" s="3"/>
      <c r="C458" s="3"/>
      <c r="D458" s="3"/>
      <c r="E458" s="3"/>
      <c r="F458" s="3"/>
      <c r="G458" s="3"/>
      <c r="H458" s="3"/>
      <c r="I458" s="3"/>
      <c r="J458" s="3"/>
      <c r="K458" s="3"/>
    </row>
    <row r="459" ht="14.25" customHeight="1">
      <c r="A459" s="3"/>
      <c r="B459" s="3"/>
      <c r="C459" s="3"/>
      <c r="D459" s="3"/>
      <c r="E459" s="3"/>
      <c r="F459" s="3"/>
      <c r="G459" s="3"/>
      <c r="H459" s="3"/>
      <c r="I459" s="3"/>
      <c r="J459" s="3"/>
      <c r="K459" s="3"/>
    </row>
    <row r="460" ht="14.25" customHeight="1">
      <c r="A460" s="3"/>
      <c r="B460" s="3"/>
      <c r="C460" s="3"/>
      <c r="D460" s="3"/>
      <c r="E460" s="3"/>
      <c r="F460" s="3"/>
      <c r="G460" s="3"/>
      <c r="H460" s="3"/>
      <c r="I460" s="3"/>
      <c r="J460" s="3"/>
      <c r="K460" s="3"/>
    </row>
    <row r="461" ht="14.25" customHeight="1">
      <c r="A461" s="3"/>
      <c r="B461" s="3"/>
      <c r="C461" s="3"/>
      <c r="D461" s="3"/>
      <c r="E461" s="3"/>
      <c r="F461" s="3"/>
      <c r="G461" s="3"/>
      <c r="H461" s="3"/>
      <c r="I461" s="3"/>
      <c r="J461" s="3"/>
      <c r="K461" s="3"/>
    </row>
    <row r="462" ht="14.25" customHeight="1">
      <c r="A462" s="3"/>
      <c r="B462" s="3"/>
      <c r="C462" s="3"/>
      <c r="D462" s="3"/>
      <c r="E462" s="3"/>
      <c r="F462" s="3"/>
      <c r="G462" s="3"/>
      <c r="H462" s="3"/>
      <c r="I462" s="3"/>
      <c r="J462" s="3"/>
      <c r="K462" s="3"/>
    </row>
    <row r="463" ht="14.25" customHeight="1">
      <c r="A463" s="3"/>
      <c r="B463" s="3"/>
      <c r="C463" s="3"/>
      <c r="D463" s="3"/>
      <c r="E463" s="3"/>
      <c r="F463" s="3"/>
      <c r="G463" s="3"/>
      <c r="H463" s="3"/>
      <c r="I463" s="3"/>
      <c r="J463" s="3"/>
      <c r="K463" s="3"/>
    </row>
    <row r="464" ht="14.25" customHeight="1">
      <c r="A464" s="3"/>
      <c r="B464" s="3"/>
      <c r="C464" s="3"/>
      <c r="D464" s="3"/>
      <c r="E464" s="3"/>
      <c r="F464" s="3"/>
      <c r="G464" s="3"/>
      <c r="H464" s="3"/>
      <c r="I464" s="3"/>
      <c r="J464" s="3"/>
      <c r="K464" s="3"/>
    </row>
    <row r="465" ht="14.25" customHeight="1">
      <c r="A465" s="3"/>
      <c r="B465" s="3"/>
      <c r="C465" s="3"/>
      <c r="D465" s="3"/>
      <c r="E465" s="3"/>
      <c r="F465" s="3"/>
      <c r="G465" s="3"/>
      <c r="H465" s="3"/>
      <c r="I465" s="3"/>
      <c r="J465" s="3"/>
      <c r="K465" s="3"/>
    </row>
    <row r="466" ht="14.25" customHeight="1">
      <c r="A466" s="3"/>
      <c r="B466" s="3"/>
      <c r="C466" s="3"/>
      <c r="D466" s="3"/>
      <c r="E466" s="3"/>
      <c r="F466" s="3"/>
      <c r="G466" s="3"/>
      <c r="H466" s="3"/>
      <c r="I466" s="3"/>
      <c r="J466" s="3"/>
      <c r="K466" s="3"/>
    </row>
    <row r="467" ht="14.25" customHeight="1">
      <c r="A467" s="3"/>
      <c r="B467" s="3"/>
      <c r="C467" s="3"/>
      <c r="D467" s="3"/>
      <c r="E467" s="3"/>
      <c r="F467" s="3"/>
      <c r="G467" s="3"/>
      <c r="H467" s="3"/>
      <c r="I467" s="3"/>
      <c r="J467" s="3"/>
      <c r="K467" s="3"/>
    </row>
    <row r="468" ht="14.25" customHeight="1">
      <c r="A468" s="3"/>
      <c r="B468" s="3"/>
      <c r="C468" s="3"/>
      <c r="D468" s="3"/>
      <c r="E468" s="3"/>
      <c r="F468" s="3"/>
      <c r="G468" s="3"/>
      <c r="H468" s="3"/>
      <c r="I468" s="3"/>
      <c r="J468" s="3"/>
      <c r="K468" s="3"/>
    </row>
    <row r="469" ht="14.25" customHeight="1">
      <c r="A469" s="3"/>
      <c r="B469" s="3"/>
      <c r="C469" s="3"/>
      <c r="D469" s="3"/>
      <c r="E469" s="3"/>
      <c r="F469" s="3"/>
      <c r="G469" s="3"/>
      <c r="H469" s="3"/>
      <c r="I469" s="3"/>
      <c r="J469" s="3"/>
      <c r="K469" s="3"/>
    </row>
    <row r="470" ht="14.25" customHeight="1">
      <c r="A470" s="3"/>
      <c r="B470" s="3"/>
      <c r="C470" s="3"/>
      <c r="D470" s="3"/>
      <c r="E470" s="3"/>
      <c r="F470" s="3"/>
      <c r="G470" s="3"/>
      <c r="H470" s="3"/>
      <c r="I470" s="3"/>
      <c r="J470" s="3"/>
      <c r="K470" s="3"/>
    </row>
    <row r="471" ht="14.25" customHeight="1">
      <c r="A471" s="3"/>
      <c r="B471" s="3"/>
      <c r="C471" s="3"/>
      <c r="D471" s="3"/>
      <c r="E471" s="3"/>
      <c r="F471" s="3"/>
      <c r="G471" s="3"/>
      <c r="H471" s="3"/>
      <c r="I471" s="3"/>
      <c r="J471" s="3"/>
      <c r="K471" s="3"/>
    </row>
    <row r="472" ht="14.25" customHeight="1">
      <c r="A472" s="3"/>
      <c r="B472" s="3"/>
      <c r="C472" s="3"/>
      <c r="D472" s="3"/>
      <c r="E472" s="3"/>
      <c r="F472" s="3"/>
      <c r="G472" s="3"/>
      <c r="H472" s="3"/>
      <c r="I472" s="3"/>
      <c r="J472" s="3"/>
      <c r="K472" s="3"/>
    </row>
    <row r="473" ht="14.25" customHeight="1">
      <c r="A473" s="3"/>
      <c r="B473" s="3"/>
      <c r="C473" s="3"/>
      <c r="D473" s="3"/>
      <c r="E473" s="3"/>
      <c r="F473" s="3"/>
      <c r="G473" s="3"/>
      <c r="H473" s="3"/>
      <c r="I473" s="3"/>
      <c r="J473" s="3"/>
      <c r="K473" s="3"/>
    </row>
    <row r="474" ht="14.25" customHeight="1">
      <c r="A474" s="3"/>
      <c r="B474" s="3"/>
      <c r="C474" s="3"/>
      <c r="D474" s="3"/>
      <c r="E474" s="3"/>
      <c r="F474" s="3"/>
      <c r="G474" s="3"/>
      <c r="H474" s="3"/>
      <c r="I474" s="3"/>
      <c r="J474" s="3"/>
      <c r="K474" s="3"/>
    </row>
    <row r="475" ht="14.25" customHeight="1">
      <c r="A475" s="3"/>
      <c r="B475" s="3"/>
      <c r="C475" s="3"/>
      <c r="D475" s="3"/>
      <c r="E475" s="3"/>
      <c r="F475" s="3"/>
      <c r="G475" s="3"/>
      <c r="H475" s="3"/>
      <c r="I475" s="3"/>
      <c r="J475" s="3"/>
      <c r="K475" s="3"/>
    </row>
    <row r="476" ht="14.25" customHeight="1">
      <c r="A476" s="3"/>
      <c r="B476" s="3"/>
      <c r="C476" s="3"/>
      <c r="D476" s="3"/>
      <c r="E476" s="3"/>
      <c r="F476" s="3"/>
      <c r="G476" s="3"/>
      <c r="H476" s="3"/>
      <c r="I476" s="3"/>
      <c r="J476" s="3"/>
      <c r="K476" s="3"/>
    </row>
    <row r="477" ht="14.25" customHeight="1">
      <c r="A477" s="3"/>
      <c r="B477" s="3"/>
      <c r="C477" s="3"/>
      <c r="D477" s="3"/>
      <c r="E477" s="3"/>
      <c r="F477" s="3"/>
      <c r="G477" s="3"/>
      <c r="H477" s="3"/>
      <c r="I477" s="3"/>
      <c r="J477" s="3"/>
      <c r="K477" s="3"/>
    </row>
    <row r="478" ht="14.25" customHeight="1">
      <c r="A478" s="3"/>
      <c r="B478" s="3"/>
      <c r="C478" s="3"/>
      <c r="D478" s="3"/>
      <c r="E478" s="3"/>
      <c r="F478" s="3"/>
      <c r="G478" s="3"/>
      <c r="H478" s="3"/>
      <c r="I478" s="3"/>
      <c r="J478" s="3"/>
      <c r="K478" s="3"/>
    </row>
    <row r="479" ht="14.25" customHeight="1">
      <c r="A479" s="3"/>
      <c r="B479" s="3"/>
      <c r="C479" s="3"/>
      <c r="D479" s="3"/>
      <c r="E479" s="3"/>
      <c r="F479" s="3"/>
      <c r="G479" s="3"/>
      <c r="H479" s="3"/>
      <c r="I479" s="3"/>
      <c r="J479" s="3"/>
      <c r="K479" s="3"/>
    </row>
    <row r="480" ht="14.25" customHeight="1">
      <c r="A480" s="3"/>
      <c r="B480" s="3"/>
      <c r="C480" s="3"/>
      <c r="D480" s="3"/>
      <c r="E480" s="3"/>
      <c r="F480" s="3"/>
      <c r="G480" s="3"/>
      <c r="H480" s="3"/>
      <c r="I480" s="3"/>
      <c r="J480" s="3"/>
      <c r="K480" s="3"/>
    </row>
    <row r="481" ht="14.25" customHeight="1">
      <c r="A481" s="3"/>
      <c r="B481" s="3"/>
      <c r="C481" s="3"/>
      <c r="D481" s="3"/>
      <c r="E481" s="3"/>
      <c r="F481" s="3"/>
      <c r="G481" s="3"/>
      <c r="H481" s="3"/>
      <c r="I481" s="3"/>
      <c r="J481" s="3"/>
      <c r="K481" s="3"/>
    </row>
    <row r="482" ht="14.25" customHeight="1">
      <c r="A482" s="3"/>
      <c r="B482" s="3"/>
      <c r="C482" s="3"/>
      <c r="D482" s="3"/>
      <c r="E482" s="3"/>
      <c r="F482" s="3"/>
      <c r="G482" s="3"/>
      <c r="H482" s="3"/>
      <c r="I482" s="3"/>
      <c r="J482" s="3"/>
      <c r="K482" s="3"/>
    </row>
    <row r="483" ht="14.25" customHeight="1">
      <c r="A483" s="3"/>
      <c r="B483" s="3"/>
      <c r="C483" s="3"/>
      <c r="D483" s="3"/>
      <c r="E483" s="3"/>
      <c r="F483" s="3"/>
      <c r="G483" s="3"/>
      <c r="H483" s="3"/>
      <c r="I483" s="3"/>
      <c r="J483" s="3"/>
      <c r="K483" s="3"/>
    </row>
    <row r="484" ht="14.25" customHeight="1">
      <c r="A484" s="3"/>
      <c r="B484" s="3"/>
      <c r="C484" s="3"/>
      <c r="D484" s="3"/>
      <c r="E484" s="3"/>
      <c r="F484" s="3"/>
      <c r="G484" s="3"/>
      <c r="H484" s="3"/>
      <c r="I484" s="3"/>
      <c r="J484" s="3"/>
      <c r="K484" s="3"/>
    </row>
    <row r="485" ht="14.25" customHeight="1">
      <c r="A485" s="3"/>
      <c r="B485" s="3"/>
      <c r="C485" s="3"/>
      <c r="D485" s="3"/>
      <c r="E485" s="3"/>
      <c r="F485" s="3"/>
      <c r="G485" s="3"/>
      <c r="H485" s="3"/>
      <c r="I485" s="3"/>
      <c r="J485" s="3"/>
      <c r="K485" s="3"/>
    </row>
    <row r="486" ht="14.25" customHeight="1">
      <c r="A486" s="3"/>
      <c r="B486" s="3"/>
      <c r="C486" s="3"/>
      <c r="D486" s="3"/>
      <c r="E486" s="3"/>
      <c r="F486" s="3"/>
      <c r="G486" s="3"/>
      <c r="H486" s="3"/>
      <c r="I486" s="3"/>
      <c r="J486" s="3"/>
      <c r="K486" s="3"/>
    </row>
    <row r="487" ht="14.25" customHeight="1">
      <c r="A487" s="3"/>
      <c r="B487" s="3"/>
      <c r="C487" s="3"/>
      <c r="D487" s="3"/>
      <c r="E487" s="3"/>
      <c r="F487" s="3"/>
      <c r="G487" s="3"/>
      <c r="H487" s="3"/>
      <c r="I487" s="3"/>
      <c r="J487" s="3"/>
      <c r="K487" s="3"/>
    </row>
    <row r="488" ht="14.25" customHeight="1">
      <c r="A488" s="3"/>
      <c r="B488" s="3"/>
      <c r="C488" s="3"/>
      <c r="D488" s="3"/>
      <c r="E488" s="3"/>
      <c r="F488" s="3"/>
      <c r="G488" s="3"/>
      <c r="H488" s="3"/>
      <c r="I488" s="3"/>
      <c r="J488" s="3"/>
      <c r="K488" s="3"/>
    </row>
    <row r="489" ht="14.25" customHeight="1">
      <c r="A489" s="3"/>
      <c r="B489" s="3"/>
      <c r="C489" s="3"/>
      <c r="D489" s="3"/>
      <c r="E489" s="3"/>
      <c r="F489" s="3"/>
      <c r="G489" s="3"/>
      <c r="H489" s="3"/>
      <c r="I489" s="3"/>
      <c r="J489" s="3"/>
      <c r="K489" s="3"/>
    </row>
    <row r="490" ht="14.25" customHeight="1">
      <c r="A490" s="3"/>
      <c r="B490" s="3"/>
      <c r="C490" s="3"/>
      <c r="D490" s="3"/>
      <c r="E490" s="3"/>
      <c r="F490" s="3"/>
      <c r="G490" s="3"/>
      <c r="H490" s="3"/>
      <c r="I490" s="3"/>
      <c r="J490" s="3"/>
      <c r="K490" s="3"/>
    </row>
    <row r="491" ht="14.25" customHeight="1">
      <c r="A491" s="3"/>
      <c r="B491" s="3"/>
      <c r="C491" s="3"/>
      <c r="D491" s="3"/>
      <c r="E491" s="3"/>
      <c r="F491" s="3"/>
      <c r="G491" s="3"/>
      <c r="H491" s="3"/>
      <c r="I491" s="3"/>
      <c r="J491" s="3"/>
      <c r="K491" s="3"/>
    </row>
    <row r="492" ht="14.25" customHeight="1">
      <c r="A492" s="3"/>
      <c r="B492" s="3"/>
      <c r="C492" s="3"/>
      <c r="D492" s="3"/>
      <c r="E492" s="3"/>
      <c r="F492" s="3"/>
      <c r="G492" s="3"/>
      <c r="H492" s="3"/>
      <c r="I492" s="3"/>
      <c r="J492" s="3"/>
      <c r="K492" s="3"/>
    </row>
    <row r="493" ht="14.25" customHeight="1">
      <c r="A493" s="3"/>
      <c r="B493" s="3"/>
      <c r="C493" s="3"/>
      <c r="D493" s="3"/>
      <c r="E493" s="3"/>
      <c r="F493" s="3"/>
      <c r="G493" s="3"/>
      <c r="H493" s="3"/>
      <c r="I493" s="3"/>
      <c r="J493" s="3"/>
      <c r="K493" s="3"/>
    </row>
    <row r="494" ht="14.25" customHeight="1">
      <c r="A494" s="3"/>
      <c r="B494" s="3"/>
      <c r="C494" s="3"/>
      <c r="D494" s="3"/>
      <c r="E494" s="3"/>
      <c r="F494" s="3"/>
      <c r="G494" s="3"/>
      <c r="H494" s="3"/>
      <c r="I494" s="3"/>
      <c r="J494" s="3"/>
      <c r="K494" s="3"/>
    </row>
    <row r="495" ht="14.25" customHeight="1">
      <c r="A495" s="3"/>
      <c r="B495" s="3"/>
      <c r="C495" s="3"/>
      <c r="D495" s="3"/>
      <c r="E495" s="3"/>
      <c r="F495" s="3"/>
      <c r="G495" s="3"/>
      <c r="H495" s="3"/>
      <c r="I495" s="3"/>
      <c r="J495" s="3"/>
      <c r="K495" s="3"/>
    </row>
    <row r="496" ht="14.25" customHeight="1">
      <c r="A496" s="3"/>
      <c r="B496" s="3"/>
      <c r="C496" s="3"/>
      <c r="D496" s="3"/>
      <c r="E496" s="3"/>
      <c r="F496" s="3"/>
      <c r="G496" s="3"/>
      <c r="H496" s="3"/>
      <c r="I496" s="3"/>
      <c r="J496" s="3"/>
      <c r="K496" s="3"/>
    </row>
    <row r="497" ht="14.25" customHeight="1">
      <c r="A497" s="3"/>
      <c r="B497" s="3"/>
      <c r="C497" s="3"/>
      <c r="D497" s="3"/>
      <c r="E497" s="3"/>
      <c r="F497" s="3"/>
      <c r="G497" s="3"/>
      <c r="H497" s="3"/>
      <c r="I497" s="3"/>
      <c r="J497" s="3"/>
      <c r="K497" s="3"/>
    </row>
    <row r="498" ht="14.25" customHeight="1">
      <c r="A498" s="3"/>
      <c r="B498" s="3"/>
      <c r="C498" s="3"/>
      <c r="D498" s="3"/>
      <c r="E498" s="3"/>
      <c r="F498" s="3"/>
      <c r="G498" s="3"/>
      <c r="H498" s="3"/>
      <c r="I498" s="3"/>
      <c r="J498" s="3"/>
      <c r="K498" s="3"/>
    </row>
    <row r="499" ht="14.25" customHeight="1">
      <c r="A499" s="3"/>
      <c r="B499" s="3"/>
      <c r="C499" s="3"/>
      <c r="D499" s="3"/>
      <c r="E499" s="3"/>
      <c r="F499" s="3"/>
      <c r="G499" s="3"/>
      <c r="H499" s="3"/>
      <c r="I499" s="3"/>
      <c r="J499" s="3"/>
      <c r="K499" s="3"/>
    </row>
    <row r="500" ht="14.25" customHeight="1">
      <c r="A500" s="3"/>
      <c r="B500" s="3"/>
      <c r="C500" s="3"/>
      <c r="D500" s="3"/>
      <c r="E500" s="3"/>
      <c r="F500" s="3"/>
      <c r="G500" s="3"/>
      <c r="H500" s="3"/>
      <c r="I500" s="3"/>
      <c r="J500" s="3"/>
      <c r="K500" s="3"/>
    </row>
    <row r="501" ht="14.25" customHeight="1">
      <c r="A501" s="3"/>
      <c r="B501" s="3"/>
      <c r="C501" s="3"/>
      <c r="D501" s="3"/>
      <c r="E501" s="3"/>
      <c r="F501" s="3"/>
      <c r="G501" s="3"/>
      <c r="H501" s="3"/>
      <c r="I501" s="3"/>
      <c r="J501" s="3"/>
      <c r="K501" s="3"/>
    </row>
    <row r="502" ht="14.25" customHeight="1">
      <c r="A502" s="3"/>
      <c r="B502" s="3"/>
      <c r="C502" s="3"/>
      <c r="D502" s="3"/>
      <c r="E502" s="3"/>
      <c r="F502" s="3"/>
      <c r="G502" s="3"/>
      <c r="H502" s="3"/>
      <c r="I502" s="3"/>
      <c r="J502" s="3"/>
      <c r="K502" s="3"/>
    </row>
    <row r="503" ht="14.25" customHeight="1">
      <c r="A503" s="3"/>
      <c r="B503" s="3"/>
      <c r="C503" s="3"/>
      <c r="D503" s="3"/>
      <c r="E503" s="3"/>
      <c r="F503" s="3"/>
      <c r="G503" s="3"/>
      <c r="H503" s="3"/>
      <c r="I503" s="3"/>
      <c r="J503" s="3"/>
      <c r="K503" s="3"/>
    </row>
    <row r="504" ht="14.25" customHeight="1">
      <c r="A504" s="3"/>
      <c r="B504" s="3"/>
      <c r="C504" s="3"/>
      <c r="D504" s="3"/>
      <c r="E504" s="3"/>
      <c r="F504" s="3"/>
      <c r="G504" s="3"/>
      <c r="H504" s="3"/>
      <c r="I504" s="3"/>
      <c r="J504" s="3"/>
      <c r="K504" s="3"/>
    </row>
    <row r="505" ht="14.25" customHeight="1">
      <c r="A505" s="3"/>
      <c r="B505" s="3"/>
      <c r="C505" s="3"/>
      <c r="D505" s="3"/>
      <c r="E505" s="3"/>
      <c r="F505" s="3"/>
      <c r="G505" s="3"/>
      <c r="H505" s="3"/>
      <c r="I505" s="3"/>
      <c r="J505" s="3"/>
      <c r="K505" s="3"/>
    </row>
    <row r="506" ht="14.25" customHeight="1">
      <c r="A506" s="3"/>
      <c r="B506" s="3"/>
      <c r="C506" s="3"/>
      <c r="D506" s="3"/>
      <c r="E506" s="3"/>
      <c r="F506" s="3"/>
      <c r="G506" s="3"/>
      <c r="H506" s="3"/>
      <c r="I506" s="3"/>
      <c r="J506" s="3"/>
      <c r="K506" s="3"/>
    </row>
    <row r="507" ht="14.25" customHeight="1">
      <c r="A507" s="3"/>
      <c r="B507" s="3"/>
      <c r="C507" s="3"/>
      <c r="D507" s="3"/>
      <c r="E507" s="3"/>
      <c r="F507" s="3"/>
      <c r="G507" s="3"/>
      <c r="H507" s="3"/>
      <c r="I507" s="3"/>
      <c r="J507" s="3"/>
      <c r="K507" s="3"/>
    </row>
    <row r="508" ht="14.25" customHeight="1">
      <c r="A508" s="3"/>
      <c r="B508" s="3"/>
      <c r="C508" s="3"/>
      <c r="D508" s="3"/>
      <c r="E508" s="3"/>
      <c r="F508" s="3"/>
      <c r="G508" s="3"/>
      <c r="H508" s="3"/>
      <c r="I508" s="3"/>
      <c r="J508" s="3"/>
      <c r="K508" s="3"/>
    </row>
    <row r="509" ht="14.25" customHeight="1">
      <c r="A509" s="3"/>
      <c r="B509" s="3"/>
      <c r="C509" s="3"/>
      <c r="D509" s="3"/>
      <c r="E509" s="3"/>
      <c r="F509" s="3"/>
      <c r="G509" s="3"/>
      <c r="H509" s="3"/>
      <c r="I509" s="3"/>
      <c r="J509" s="3"/>
      <c r="K509" s="3"/>
    </row>
    <row r="510" ht="14.25" customHeight="1">
      <c r="A510" s="3"/>
      <c r="B510" s="3"/>
      <c r="C510" s="3"/>
      <c r="D510" s="3"/>
      <c r="E510" s="3"/>
      <c r="F510" s="3"/>
      <c r="G510" s="3"/>
      <c r="H510" s="3"/>
      <c r="I510" s="3"/>
      <c r="J510" s="3"/>
      <c r="K510" s="3"/>
    </row>
    <row r="511" ht="14.25" customHeight="1">
      <c r="A511" s="3"/>
      <c r="B511" s="3"/>
      <c r="C511" s="3"/>
      <c r="D511" s="3"/>
      <c r="E511" s="3"/>
      <c r="F511" s="3"/>
      <c r="G511" s="3"/>
      <c r="H511" s="3"/>
      <c r="I511" s="3"/>
      <c r="J511" s="3"/>
      <c r="K511" s="3"/>
    </row>
    <row r="512" ht="14.25" customHeight="1">
      <c r="A512" s="3"/>
      <c r="B512" s="3"/>
      <c r="C512" s="3"/>
      <c r="D512" s="3"/>
      <c r="E512" s="3"/>
      <c r="F512" s="3"/>
      <c r="G512" s="3"/>
      <c r="H512" s="3"/>
      <c r="I512" s="3"/>
      <c r="J512" s="3"/>
      <c r="K512" s="3"/>
    </row>
    <row r="513" ht="14.25" customHeight="1">
      <c r="A513" s="3"/>
      <c r="B513" s="3"/>
      <c r="C513" s="3"/>
      <c r="D513" s="3"/>
      <c r="E513" s="3"/>
      <c r="F513" s="3"/>
      <c r="G513" s="3"/>
      <c r="H513" s="3"/>
      <c r="I513" s="3"/>
      <c r="J513" s="3"/>
      <c r="K513" s="3"/>
    </row>
    <row r="514" ht="14.25" customHeight="1">
      <c r="A514" s="3"/>
      <c r="B514" s="3"/>
      <c r="C514" s="3"/>
      <c r="D514" s="3"/>
      <c r="E514" s="3"/>
      <c r="F514" s="3"/>
      <c r="G514" s="3"/>
      <c r="H514" s="3"/>
      <c r="I514" s="3"/>
      <c r="J514" s="3"/>
      <c r="K514" s="3"/>
    </row>
    <row r="515" ht="14.25" customHeight="1">
      <c r="A515" s="3"/>
      <c r="B515" s="3"/>
      <c r="C515" s="3"/>
      <c r="D515" s="3"/>
      <c r="E515" s="3"/>
      <c r="F515" s="3"/>
      <c r="G515" s="3"/>
      <c r="H515" s="3"/>
      <c r="I515" s="3"/>
      <c r="J515" s="3"/>
      <c r="K515" s="3"/>
    </row>
    <row r="516" ht="14.25" customHeight="1">
      <c r="A516" s="3"/>
      <c r="B516" s="3"/>
      <c r="C516" s="3"/>
      <c r="D516" s="3"/>
      <c r="E516" s="3"/>
      <c r="F516" s="3"/>
      <c r="G516" s="3"/>
      <c r="H516" s="3"/>
      <c r="I516" s="3"/>
      <c r="J516" s="3"/>
      <c r="K516" s="3"/>
    </row>
    <row r="517" ht="14.25" customHeight="1">
      <c r="A517" s="3"/>
      <c r="B517" s="3"/>
      <c r="C517" s="3"/>
      <c r="D517" s="3"/>
      <c r="E517" s="3"/>
      <c r="F517" s="3"/>
      <c r="G517" s="3"/>
      <c r="H517" s="3"/>
      <c r="I517" s="3"/>
      <c r="J517" s="3"/>
      <c r="K517" s="3"/>
    </row>
    <row r="518" ht="14.25" customHeight="1">
      <c r="A518" s="3"/>
      <c r="B518" s="3"/>
      <c r="C518" s="3"/>
      <c r="D518" s="3"/>
      <c r="E518" s="3"/>
      <c r="F518" s="3"/>
      <c r="G518" s="3"/>
      <c r="H518" s="3"/>
      <c r="I518" s="3"/>
      <c r="J518" s="3"/>
      <c r="K518" s="3"/>
    </row>
    <row r="519" ht="14.25" customHeight="1">
      <c r="A519" s="3"/>
      <c r="B519" s="3"/>
      <c r="C519" s="3"/>
      <c r="D519" s="3"/>
      <c r="E519" s="3"/>
      <c r="F519" s="3"/>
      <c r="G519" s="3"/>
      <c r="H519" s="3"/>
      <c r="I519" s="3"/>
      <c r="J519" s="3"/>
      <c r="K519" s="3"/>
    </row>
    <row r="520" ht="14.25" customHeight="1">
      <c r="A520" s="3"/>
      <c r="B520" s="3"/>
      <c r="C520" s="3"/>
      <c r="D520" s="3"/>
      <c r="E520" s="3"/>
      <c r="F520" s="3"/>
      <c r="G520" s="3"/>
      <c r="H520" s="3"/>
      <c r="I520" s="3"/>
      <c r="J520" s="3"/>
      <c r="K520" s="3"/>
    </row>
    <row r="521" ht="14.25" customHeight="1">
      <c r="A521" s="3"/>
      <c r="B521" s="3"/>
      <c r="C521" s="3"/>
      <c r="D521" s="3"/>
      <c r="E521" s="3"/>
      <c r="F521" s="3"/>
      <c r="G521" s="3"/>
      <c r="H521" s="3"/>
      <c r="I521" s="3"/>
      <c r="J521" s="3"/>
      <c r="K521" s="3"/>
    </row>
    <row r="522" ht="14.25" customHeight="1">
      <c r="A522" s="3"/>
      <c r="B522" s="3"/>
      <c r="C522" s="3"/>
      <c r="D522" s="3"/>
      <c r="E522" s="3"/>
      <c r="F522" s="3"/>
      <c r="G522" s="3"/>
      <c r="H522" s="3"/>
      <c r="I522" s="3"/>
      <c r="J522" s="3"/>
      <c r="K522" s="3"/>
    </row>
    <row r="523" ht="14.25" customHeight="1">
      <c r="A523" s="3"/>
      <c r="B523" s="3"/>
      <c r="C523" s="3"/>
      <c r="D523" s="3"/>
      <c r="E523" s="3"/>
      <c r="F523" s="3"/>
      <c r="G523" s="3"/>
      <c r="H523" s="3"/>
      <c r="I523" s="3"/>
      <c r="J523" s="3"/>
      <c r="K523" s="3"/>
    </row>
    <row r="524" ht="14.25" customHeight="1">
      <c r="A524" s="3"/>
      <c r="B524" s="3"/>
      <c r="C524" s="3"/>
      <c r="D524" s="3"/>
      <c r="E524" s="3"/>
      <c r="F524" s="3"/>
      <c r="G524" s="3"/>
      <c r="H524" s="3"/>
      <c r="I524" s="3"/>
      <c r="J524" s="3"/>
      <c r="K524" s="3"/>
    </row>
    <row r="525" ht="14.25" customHeight="1">
      <c r="A525" s="3"/>
      <c r="B525" s="3"/>
      <c r="C525" s="3"/>
      <c r="D525" s="3"/>
      <c r="E525" s="3"/>
      <c r="F525" s="3"/>
      <c r="G525" s="3"/>
      <c r="H525" s="3"/>
      <c r="I525" s="3"/>
      <c r="J525" s="3"/>
      <c r="K525" s="3"/>
    </row>
    <row r="526" ht="14.25" customHeight="1">
      <c r="A526" s="3"/>
      <c r="B526" s="3"/>
      <c r="C526" s="3"/>
      <c r="D526" s="3"/>
      <c r="E526" s="3"/>
      <c r="F526" s="3"/>
      <c r="G526" s="3"/>
      <c r="H526" s="3"/>
      <c r="I526" s="3"/>
      <c r="J526" s="3"/>
      <c r="K526" s="3"/>
    </row>
    <row r="527" ht="14.25" customHeight="1">
      <c r="A527" s="3"/>
      <c r="B527" s="3"/>
      <c r="C527" s="3"/>
      <c r="D527" s="3"/>
      <c r="E527" s="3"/>
      <c r="F527" s="3"/>
      <c r="G527" s="3"/>
      <c r="H527" s="3"/>
      <c r="I527" s="3"/>
      <c r="J527" s="3"/>
      <c r="K527" s="3"/>
    </row>
    <row r="528" ht="14.25" customHeight="1">
      <c r="A528" s="3"/>
      <c r="B528" s="3"/>
      <c r="C528" s="3"/>
      <c r="D528" s="3"/>
      <c r="E528" s="3"/>
      <c r="F528" s="3"/>
      <c r="G528" s="3"/>
      <c r="H528" s="3"/>
      <c r="I528" s="3"/>
      <c r="J528" s="3"/>
      <c r="K528" s="3"/>
    </row>
    <row r="529" ht="14.25" customHeight="1">
      <c r="A529" s="3"/>
      <c r="B529" s="3"/>
      <c r="C529" s="3"/>
      <c r="D529" s="3"/>
      <c r="E529" s="3"/>
      <c r="F529" s="3"/>
      <c r="G529" s="3"/>
      <c r="H529" s="3"/>
      <c r="I529" s="3"/>
      <c r="J529" s="3"/>
      <c r="K529" s="3"/>
    </row>
    <row r="530" ht="14.25" customHeight="1">
      <c r="A530" s="3"/>
      <c r="B530" s="3"/>
      <c r="C530" s="3"/>
      <c r="D530" s="3"/>
      <c r="E530" s="3"/>
      <c r="F530" s="3"/>
      <c r="G530" s="3"/>
      <c r="H530" s="3"/>
      <c r="I530" s="3"/>
      <c r="J530" s="3"/>
      <c r="K530" s="3"/>
    </row>
    <row r="531" ht="14.25" customHeight="1">
      <c r="A531" s="3"/>
      <c r="B531" s="3"/>
      <c r="C531" s="3"/>
      <c r="D531" s="3"/>
      <c r="E531" s="3"/>
      <c r="F531" s="3"/>
      <c r="G531" s="3"/>
      <c r="H531" s="3"/>
      <c r="I531" s="3"/>
      <c r="J531" s="3"/>
      <c r="K531" s="3"/>
    </row>
    <row r="532" ht="14.25" customHeight="1">
      <c r="A532" s="3"/>
      <c r="B532" s="3"/>
      <c r="C532" s="3"/>
      <c r="D532" s="3"/>
      <c r="E532" s="3"/>
      <c r="F532" s="3"/>
      <c r="G532" s="3"/>
      <c r="H532" s="3"/>
      <c r="I532" s="3"/>
      <c r="J532" s="3"/>
      <c r="K532" s="3"/>
    </row>
    <row r="533" ht="14.25" customHeight="1">
      <c r="A533" s="3"/>
      <c r="B533" s="3"/>
      <c r="C533" s="3"/>
      <c r="D533" s="3"/>
      <c r="E533" s="3"/>
      <c r="F533" s="3"/>
      <c r="G533" s="3"/>
      <c r="H533" s="3"/>
      <c r="I533" s="3"/>
      <c r="J533" s="3"/>
      <c r="K533" s="3"/>
    </row>
    <row r="534" ht="14.25" customHeight="1">
      <c r="A534" s="3"/>
      <c r="B534" s="3"/>
      <c r="C534" s="3"/>
      <c r="D534" s="3"/>
      <c r="E534" s="3"/>
      <c r="F534" s="3"/>
      <c r="G534" s="3"/>
      <c r="H534" s="3"/>
      <c r="I534" s="3"/>
      <c r="J534" s="3"/>
      <c r="K534" s="3"/>
    </row>
    <row r="535" ht="14.25" customHeight="1">
      <c r="A535" s="3"/>
      <c r="B535" s="3"/>
      <c r="C535" s="3"/>
      <c r="D535" s="3"/>
      <c r="E535" s="3"/>
      <c r="F535" s="3"/>
      <c r="G535" s="3"/>
      <c r="H535" s="3"/>
      <c r="I535" s="3"/>
      <c r="J535" s="3"/>
      <c r="K535" s="3"/>
    </row>
    <row r="536" ht="14.25" customHeight="1">
      <c r="A536" s="3"/>
      <c r="B536" s="3"/>
      <c r="C536" s="3"/>
      <c r="D536" s="3"/>
      <c r="E536" s="3"/>
      <c r="F536" s="3"/>
      <c r="G536" s="3"/>
      <c r="H536" s="3"/>
      <c r="I536" s="3"/>
      <c r="J536" s="3"/>
      <c r="K536" s="3"/>
    </row>
    <row r="537" ht="14.25" customHeight="1">
      <c r="A537" s="3"/>
      <c r="B537" s="3"/>
      <c r="C537" s="3"/>
      <c r="D537" s="3"/>
      <c r="E537" s="3"/>
      <c r="F537" s="3"/>
      <c r="G537" s="3"/>
      <c r="H537" s="3"/>
      <c r="I537" s="3"/>
      <c r="J537" s="3"/>
      <c r="K537" s="3"/>
    </row>
    <row r="538" ht="14.25" customHeight="1">
      <c r="A538" s="3"/>
      <c r="B538" s="3"/>
      <c r="C538" s="3"/>
      <c r="D538" s="3"/>
      <c r="E538" s="3"/>
      <c r="F538" s="3"/>
      <c r="G538" s="3"/>
      <c r="H538" s="3"/>
      <c r="I538" s="3"/>
      <c r="J538" s="3"/>
      <c r="K538" s="3"/>
    </row>
    <row r="539" ht="14.25" customHeight="1">
      <c r="A539" s="3"/>
      <c r="B539" s="3"/>
      <c r="C539" s="3"/>
      <c r="D539" s="3"/>
      <c r="E539" s="3"/>
      <c r="F539" s="3"/>
      <c r="G539" s="3"/>
      <c r="H539" s="3"/>
      <c r="I539" s="3"/>
      <c r="J539" s="3"/>
      <c r="K539" s="3"/>
    </row>
    <row r="540" ht="14.25" customHeight="1">
      <c r="A540" s="3"/>
      <c r="B540" s="3"/>
      <c r="C540" s="3"/>
      <c r="D540" s="3"/>
      <c r="E540" s="3"/>
      <c r="F540" s="3"/>
      <c r="G540" s="3"/>
      <c r="H540" s="3"/>
      <c r="I540" s="3"/>
      <c r="J540" s="3"/>
      <c r="K540" s="3"/>
    </row>
    <row r="541" ht="14.25" customHeight="1">
      <c r="A541" s="3"/>
      <c r="B541" s="3"/>
      <c r="C541" s="3"/>
      <c r="D541" s="3"/>
      <c r="E541" s="3"/>
      <c r="F541" s="3"/>
      <c r="G541" s="3"/>
      <c r="H541" s="3"/>
      <c r="I541" s="3"/>
      <c r="J541" s="3"/>
      <c r="K541" s="3"/>
    </row>
    <row r="542" ht="14.25" customHeight="1">
      <c r="A542" s="3"/>
      <c r="B542" s="3"/>
      <c r="C542" s="3"/>
      <c r="D542" s="3"/>
      <c r="E542" s="3"/>
      <c r="F542" s="3"/>
      <c r="G542" s="3"/>
      <c r="H542" s="3"/>
      <c r="I542" s="3"/>
      <c r="J542" s="3"/>
      <c r="K542" s="3"/>
    </row>
    <row r="543" ht="14.25" customHeight="1">
      <c r="A543" s="3"/>
      <c r="B543" s="3"/>
      <c r="C543" s="3"/>
      <c r="D543" s="3"/>
      <c r="E543" s="3"/>
      <c r="F543" s="3"/>
      <c r="G543" s="3"/>
      <c r="H543" s="3"/>
      <c r="I543" s="3"/>
      <c r="J543" s="3"/>
      <c r="K543" s="3"/>
    </row>
    <row r="544" ht="14.25" customHeight="1">
      <c r="A544" s="3"/>
      <c r="B544" s="3"/>
      <c r="C544" s="3"/>
      <c r="D544" s="3"/>
      <c r="E544" s="3"/>
      <c r="F544" s="3"/>
      <c r="G544" s="3"/>
      <c r="H544" s="3"/>
      <c r="I544" s="3"/>
      <c r="J544" s="3"/>
      <c r="K544" s="3"/>
    </row>
    <row r="545" ht="14.25" customHeight="1">
      <c r="A545" s="3"/>
      <c r="B545" s="3"/>
      <c r="C545" s="3"/>
      <c r="D545" s="3"/>
      <c r="E545" s="3"/>
      <c r="F545" s="3"/>
      <c r="G545" s="3"/>
      <c r="H545" s="3"/>
      <c r="I545" s="3"/>
      <c r="J545" s="3"/>
      <c r="K545" s="3"/>
    </row>
    <row r="546" ht="14.25" customHeight="1">
      <c r="A546" s="3"/>
      <c r="B546" s="3"/>
      <c r="C546" s="3"/>
      <c r="D546" s="3"/>
      <c r="E546" s="3"/>
      <c r="F546" s="3"/>
      <c r="G546" s="3"/>
      <c r="H546" s="3"/>
      <c r="I546" s="3"/>
      <c r="J546" s="3"/>
      <c r="K546" s="3"/>
    </row>
    <row r="547" ht="14.25" customHeight="1">
      <c r="A547" s="3"/>
      <c r="B547" s="3"/>
      <c r="C547" s="3"/>
      <c r="D547" s="3"/>
      <c r="E547" s="3"/>
      <c r="F547" s="3"/>
      <c r="G547" s="3"/>
      <c r="H547" s="3"/>
      <c r="I547" s="3"/>
      <c r="J547" s="3"/>
      <c r="K547" s="3"/>
    </row>
    <row r="548" ht="14.25" customHeight="1">
      <c r="A548" s="3"/>
      <c r="B548" s="3"/>
      <c r="C548" s="3"/>
      <c r="D548" s="3"/>
      <c r="E548" s="3"/>
      <c r="F548" s="3"/>
      <c r="G548" s="3"/>
      <c r="H548" s="3"/>
      <c r="I548" s="3"/>
      <c r="J548" s="3"/>
      <c r="K548" s="3"/>
    </row>
    <row r="549" ht="14.25" customHeight="1">
      <c r="A549" s="3"/>
      <c r="B549" s="3"/>
      <c r="C549" s="3"/>
      <c r="D549" s="3"/>
      <c r="E549" s="3"/>
      <c r="F549" s="3"/>
      <c r="G549" s="3"/>
      <c r="H549" s="3"/>
      <c r="I549" s="3"/>
      <c r="J549" s="3"/>
      <c r="K549" s="3"/>
    </row>
    <row r="550" ht="14.25" customHeight="1">
      <c r="A550" s="3"/>
      <c r="B550" s="3"/>
      <c r="C550" s="3"/>
      <c r="D550" s="3"/>
      <c r="E550" s="3"/>
      <c r="F550" s="3"/>
      <c r="G550" s="3"/>
      <c r="H550" s="3"/>
      <c r="I550" s="3"/>
      <c r="J550" s="3"/>
      <c r="K550" s="3"/>
    </row>
    <row r="551" ht="14.25" customHeight="1">
      <c r="A551" s="3"/>
      <c r="B551" s="3"/>
      <c r="C551" s="3"/>
      <c r="D551" s="3"/>
      <c r="E551" s="3"/>
      <c r="F551" s="3"/>
      <c r="G551" s="3"/>
      <c r="H551" s="3"/>
      <c r="I551" s="3"/>
      <c r="J551" s="3"/>
      <c r="K551" s="3"/>
    </row>
    <row r="552" ht="14.25" customHeight="1">
      <c r="A552" s="3"/>
      <c r="B552" s="3"/>
      <c r="C552" s="3"/>
      <c r="D552" s="3"/>
      <c r="E552" s="3"/>
      <c r="F552" s="3"/>
      <c r="G552" s="3"/>
      <c r="H552" s="3"/>
      <c r="I552" s="3"/>
      <c r="J552" s="3"/>
      <c r="K552" s="3"/>
    </row>
    <row r="553" ht="14.25" customHeight="1">
      <c r="A553" s="3"/>
      <c r="B553" s="3"/>
      <c r="C553" s="3"/>
      <c r="D553" s="3"/>
      <c r="E553" s="3"/>
      <c r="F553" s="3"/>
      <c r="G553" s="3"/>
      <c r="H553" s="3"/>
      <c r="I553" s="3"/>
      <c r="J553" s="3"/>
      <c r="K553" s="3"/>
    </row>
    <row r="554" ht="14.25" customHeight="1">
      <c r="A554" s="3"/>
      <c r="B554" s="3"/>
      <c r="C554" s="3"/>
      <c r="D554" s="3"/>
      <c r="E554" s="3"/>
      <c r="F554" s="3"/>
      <c r="G554" s="3"/>
      <c r="H554" s="3"/>
      <c r="I554" s="3"/>
      <c r="J554" s="3"/>
      <c r="K554" s="3"/>
    </row>
    <row r="555" ht="14.25" customHeight="1">
      <c r="A555" s="3"/>
      <c r="B555" s="3"/>
      <c r="C555" s="3"/>
      <c r="D555" s="3"/>
      <c r="E555" s="3"/>
      <c r="F555" s="3"/>
      <c r="G555" s="3"/>
      <c r="H555" s="3"/>
      <c r="I555" s="3"/>
      <c r="J555" s="3"/>
      <c r="K555" s="3"/>
    </row>
    <row r="556" ht="14.25" customHeight="1">
      <c r="A556" s="3"/>
      <c r="B556" s="3"/>
      <c r="C556" s="3"/>
      <c r="D556" s="3"/>
      <c r="E556" s="3"/>
      <c r="F556" s="3"/>
      <c r="G556" s="3"/>
      <c r="H556" s="3"/>
      <c r="I556" s="3"/>
      <c r="J556" s="3"/>
      <c r="K556" s="3"/>
    </row>
    <row r="557" ht="14.25" customHeight="1">
      <c r="A557" s="3"/>
      <c r="B557" s="3"/>
      <c r="C557" s="3"/>
      <c r="D557" s="3"/>
      <c r="E557" s="3"/>
      <c r="F557" s="3"/>
      <c r="G557" s="3"/>
      <c r="H557" s="3"/>
      <c r="I557" s="3"/>
      <c r="J557" s="3"/>
      <c r="K557" s="3"/>
    </row>
    <row r="558" ht="14.25" customHeight="1">
      <c r="A558" s="3"/>
      <c r="B558" s="3"/>
      <c r="C558" s="3"/>
      <c r="D558" s="3"/>
      <c r="E558" s="3"/>
      <c r="F558" s="3"/>
      <c r="G558" s="3"/>
      <c r="H558" s="3"/>
      <c r="I558" s="3"/>
      <c r="J558" s="3"/>
      <c r="K558" s="3"/>
    </row>
    <row r="559" ht="14.25" customHeight="1">
      <c r="A559" s="3"/>
      <c r="B559" s="3"/>
      <c r="C559" s="3"/>
      <c r="D559" s="3"/>
      <c r="E559" s="3"/>
      <c r="F559" s="3"/>
      <c r="G559" s="3"/>
      <c r="H559" s="3"/>
      <c r="I559" s="3"/>
      <c r="J559" s="3"/>
      <c r="K559" s="3"/>
    </row>
    <row r="560" ht="14.25" customHeight="1">
      <c r="A560" s="3"/>
      <c r="B560" s="3"/>
      <c r="C560" s="3"/>
      <c r="D560" s="3"/>
      <c r="E560" s="3"/>
      <c r="F560" s="3"/>
      <c r="G560" s="3"/>
      <c r="H560" s="3"/>
      <c r="I560" s="3"/>
      <c r="J560" s="3"/>
      <c r="K560" s="3"/>
    </row>
    <row r="561" ht="14.25" customHeight="1">
      <c r="A561" s="3"/>
      <c r="B561" s="3"/>
      <c r="C561" s="3"/>
      <c r="D561" s="3"/>
      <c r="E561" s="3"/>
      <c r="F561" s="3"/>
      <c r="G561" s="3"/>
      <c r="H561" s="3"/>
      <c r="I561" s="3"/>
      <c r="J561" s="3"/>
      <c r="K561" s="3"/>
    </row>
    <row r="562" ht="14.25" customHeight="1">
      <c r="A562" s="3"/>
      <c r="B562" s="3"/>
      <c r="C562" s="3"/>
      <c r="D562" s="3"/>
      <c r="E562" s="3"/>
      <c r="F562" s="3"/>
      <c r="G562" s="3"/>
      <c r="H562" s="3"/>
      <c r="I562" s="3"/>
      <c r="J562" s="3"/>
      <c r="K562" s="3"/>
    </row>
    <row r="563" ht="14.25" customHeight="1">
      <c r="A563" s="3"/>
      <c r="B563" s="3"/>
      <c r="C563" s="3"/>
      <c r="D563" s="3"/>
      <c r="E563" s="3"/>
      <c r="F563" s="3"/>
      <c r="G563" s="3"/>
      <c r="H563" s="3"/>
      <c r="I563" s="3"/>
      <c r="J563" s="3"/>
      <c r="K563" s="3"/>
    </row>
    <row r="564" ht="14.25" customHeight="1">
      <c r="A564" s="3"/>
      <c r="B564" s="3"/>
      <c r="C564" s="3"/>
      <c r="D564" s="3"/>
      <c r="E564" s="3"/>
      <c r="F564" s="3"/>
      <c r="G564" s="3"/>
      <c r="H564" s="3"/>
      <c r="I564" s="3"/>
      <c r="J564" s="3"/>
      <c r="K564" s="3"/>
    </row>
    <row r="565" ht="14.25" customHeight="1">
      <c r="A565" s="3"/>
      <c r="B565" s="3"/>
      <c r="C565" s="3"/>
      <c r="D565" s="3"/>
      <c r="E565" s="3"/>
      <c r="F565" s="3"/>
      <c r="G565" s="3"/>
      <c r="H565" s="3"/>
      <c r="I565" s="3"/>
      <c r="J565" s="3"/>
      <c r="K565" s="3"/>
    </row>
    <row r="566" ht="14.25" customHeight="1">
      <c r="A566" s="3"/>
      <c r="B566" s="3"/>
      <c r="C566" s="3"/>
      <c r="D566" s="3"/>
      <c r="E566" s="3"/>
      <c r="F566" s="3"/>
      <c r="G566" s="3"/>
      <c r="H566" s="3"/>
      <c r="I566" s="3"/>
      <c r="J566" s="3"/>
      <c r="K566" s="3"/>
    </row>
    <row r="567" ht="14.25" customHeight="1">
      <c r="A567" s="3"/>
      <c r="B567" s="3"/>
      <c r="C567" s="3"/>
      <c r="D567" s="3"/>
      <c r="E567" s="3"/>
      <c r="F567" s="3"/>
      <c r="G567" s="3"/>
      <c r="H567" s="3"/>
      <c r="I567" s="3"/>
      <c r="J567" s="3"/>
      <c r="K567" s="3"/>
    </row>
    <row r="568" ht="14.25" customHeight="1">
      <c r="A568" s="3"/>
      <c r="B568" s="3"/>
      <c r="C568" s="3"/>
      <c r="D568" s="3"/>
      <c r="E568" s="3"/>
      <c r="F568" s="3"/>
      <c r="G568" s="3"/>
      <c r="H568" s="3"/>
      <c r="I568" s="3"/>
      <c r="J568" s="3"/>
      <c r="K568" s="3"/>
    </row>
    <row r="569" ht="14.25" customHeight="1">
      <c r="A569" s="3"/>
      <c r="B569" s="3"/>
      <c r="C569" s="3"/>
      <c r="D569" s="3"/>
      <c r="E569" s="3"/>
      <c r="F569" s="3"/>
      <c r="G569" s="3"/>
      <c r="H569" s="3"/>
      <c r="I569" s="3"/>
      <c r="J569" s="3"/>
      <c r="K569" s="3"/>
    </row>
    <row r="570" ht="14.25" customHeight="1">
      <c r="A570" s="3"/>
      <c r="B570" s="3"/>
      <c r="C570" s="3"/>
      <c r="D570" s="3"/>
      <c r="E570" s="3"/>
      <c r="F570" s="3"/>
      <c r="G570" s="3"/>
      <c r="H570" s="3"/>
      <c r="I570" s="3"/>
      <c r="J570" s="3"/>
      <c r="K570" s="3"/>
    </row>
    <row r="571" ht="14.25" customHeight="1">
      <c r="A571" s="3"/>
      <c r="B571" s="3"/>
      <c r="C571" s="3"/>
      <c r="D571" s="3"/>
      <c r="E571" s="3"/>
      <c r="F571" s="3"/>
      <c r="G571" s="3"/>
      <c r="H571" s="3"/>
      <c r="I571" s="3"/>
      <c r="J571" s="3"/>
      <c r="K571" s="3"/>
    </row>
    <row r="572" ht="14.25" customHeight="1">
      <c r="A572" s="3"/>
      <c r="B572" s="3"/>
      <c r="C572" s="3"/>
      <c r="D572" s="3"/>
      <c r="E572" s="3"/>
      <c r="F572" s="3"/>
      <c r="G572" s="3"/>
      <c r="H572" s="3"/>
      <c r="I572" s="3"/>
      <c r="J572" s="3"/>
      <c r="K572" s="3"/>
    </row>
    <row r="573" ht="14.25" customHeight="1">
      <c r="A573" s="3"/>
      <c r="B573" s="3"/>
      <c r="C573" s="3"/>
      <c r="D573" s="3"/>
      <c r="E573" s="3"/>
      <c r="F573" s="3"/>
      <c r="G573" s="3"/>
      <c r="H573" s="3"/>
      <c r="I573" s="3"/>
      <c r="J573" s="3"/>
      <c r="K573" s="3"/>
    </row>
    <row r="574" ht="14.25" customHeight="1">
      <c r="A574" s="3"/>
      <c r="B574" s="3"/>
      <c r="C574" s="3"/>
      <c r="D574" s="3"/>
      <c r="E574" s="3"/>
      <c r="F574" s="3"/>
      <c r="G574" s="3"/>
      <c r="H574" s="3"/>
      <c r="I574" s="3"/>
      <c r="J574" s="3"/>
      <c r="K574" s="3"/>
    </row>
    <row r="575" ht="14.25" customHeight="1">
      <c r="A575" s="3"/>
      <c r="B575" s="3"/>
      <c r="C575" s="3"/>
      <c r="D575" s="3"/>
      <c r="E575" s="3"/>
      <c r="F575" s="3"/>
      <c r="G575" s="3"/>
      <c r="H575" s="3"/>
      <c r="I575" s="3"/>
      <c r="J575" s="3"/>
      <c r="K575" s="3"/>
    </row>
    <row r="576" ht="14.25" customHeight="1">
      <c r="A576" s="3"/>
      <c r="B576" s="3"/>
      <c r="C576" s="3"/>
      <c r="D576" s="3"/>
      <c r="E576" s="3"/>
      <c r="F576" s="3"/>
      <c r="G576" s="3"/>
      <c r="H576" s="3"/>
      <c r="I576" s="3"/>
      <c r="J576" s="3"/>
      <c r="K576" s="3"/>
    </row>
    <row r="577" ht="14.25" customHeight="1">
      <c r="A577" s="3"/>
      <c r="B577" s="3"/>
      <c r="C577" s="3"/>
      <c r="D577" s="3"/>
      <c r="E577" s="3"/>
      <c r="F577" s="3"/>
      <c r="G577" s="3"/>
      <c r="H577" s="3"/>
      <c r="I577" s="3"/>
      <c r="J577" s="3"/>
      <c r="K577" s="3"/>
    </row>
    <row r="578" ht="14.25" customHeight="1">
      <c r="A578" s="3"/>
      <c r="B578" s="3"/>
      <c r="C578" s="3"/>
      <c r="D578" s="3"/>
      <c r="E578" s="3"/>
      <c r="F578" s="3"/>
      <c r="G578" s="3"/>
      <c r="H578" s="3"/>
      <c r="I578" s="3"/>
      <c r="J578" s="3"/>
      <c r="K578" s="3"/>
    </row>
    <row r="579" ht="14.25" customHeight="1">
      <c r="A579" s="3"/>
      <c r="B579" s="3"/>
      <c r="C579" s="3"/>
      <c r="D579" s="3"/>
      <c r="E579" s="3"/>
      <c r="F579" s="3"/>
      <c r="G579" s="3"/>
      <c r="H579" s="3"/>
      <c r="I579" s="3"/>
      <c r="J579" s="3"/>
      <c r="K579" s="3"/>
    </row>
    <row r="580" ht="14.25" customHeight="1">
      <c r="A580" s="3"/>
      <c r="B580" s="3"/>
      <c r="C580" s="3"/>
      <c r="D580" s="3"/>
      <c r="E580" s="3"/>
      <c r="F580" s="3"/>
      <c r="G580" s="3"/>
      <c r="H580" s="3"/>
      <c r="I580" s="3"/>
      <c r="J580" s="3"/>
      <c r="K580" s="3"/>
    </row>
    <row r="581" ht="14.25" customHeight="1">
      <c r="A581" s="3"/>
      <c r="B581" s="3"/>
      <c r="C581" s="3"/>
      <c r="D581" s="3"/>
      <c r="E581" s="3"/>
      <c r="F581" s="3"/>
      <c r="G581" s="3"/>
      <c r="H581" s="3"/>
      <c r="I581" s="3"/>
      <c r="J581" s="3"/>
      <c r="K581" s="3"/>
    </row>
    <row r="582" ht="14.25" customHeight="1">
      <c r="A582" s="3"/>
      <c r="B582" s="3"/>
      <c r="C582" s="3"/>
      <c r="D582" s="3"/>
      <c r="E582" s="3"/>
      <c r="F582" s="3"/>
      <c r="G582" s="3"/>
      <c r="H582" s="3"/>
      <c r="I582" s="3"/>
      <c r="J582" s="3"/>
      <c r="K582" s="3"/>
    </row>
    <row r="583" ht="14.25" customHeight="1">
      <c r="A583" s="3"/>
      <c r="B583" s="3"/>
      <c r="C583" s="3"/>
      <c r="D583" s="3"/>
      <c r="E583" s="3"/>
      <c r="F583" s="3"/>
      <c r="G583" s="3"/>
      <c r="H583" s="3"/>
      <c r="I583" s="3"/>
      <c r="J583" s="3"/>
      <c r="K583" s="3"/>
    </row>
    <row r="584" ht="14.25" customHeight="1">
      <c r="A584" s="3"/>
      <c r="B584" s="3"/>
      <c r="C584" s="3"/>
      <c r="D584" s="3"/>
      <c r="E584" s="3"/>
      <c r="F584" s="3"/>
      <c r="G584" s="3"/>
      <c r="H584" s="3"/>
      <c r="I584" s="3"/>
      <c r="J584" s="3"/>
      <c r="K584" s="3"/>
    </row>
    <row r="585" ht="14.25" customHeight="1">
      <c r="A585" s="3"/>
      <c r="B585" s="3"/>
      <c r="C585" s="3"/>
      <c r="D585" s="3"/>
      <c r="E585" s="3"/>
      <c r="F585" s="3"/>
      <c r="G585" s="3"/>
      <c r="H585" s="3"/>
      <c r="I585" s="3"/>
      <c r="J585" s="3"/>
      <c r="K585" s="3"/>
    </row>
    <row r="586" ht="14.25" customHeight="1">
      <c r="A586" s="3"/>
      <c r="B586" s="3"/>
      <c r="C586" s="3"/>
      <c r="D586" s="3"/>
      <c r="E586" s="3"/>
      <c r="F586" s="3"/>
      <c r="G586" s="3"/>
      <c r="H586" s="3"/>
      <c r="I586" s="3"/>
      <c r="J586" s="3"/>
      <c r="K586" s="3"/>
    </row>
    <row r="587" ht="14.25" customHeight="1">
      <c r="A587" s="3"/>
      <c r="B587" s="3"/>
      <c r="C587" s="3"/>
      <c r="D587" s="3"/>
      <c r="E587" s="3"/>
      <c r="F587" s="3"/>
      <c r="G587" s="3"/>
      <c r="H587" s="3"/>
      <c r="I587" s="3"/>
      <c r="J587" s="3"/>
      <c r="K587" s="3"/>
    </row>
    <row r="588" ht="14.25" customHeight="1">
      <c r="A588" s="3"/>
      <c r="B588" s="3"/>
      <c r="C588" s="3"/>
      <c r="D588" s="3"/>
      <c r="E588" s="3"/>
      <c r="F588" s="3"/>
      <c r="G588" s="3"/>
      <c r="H588" s="3"/>
      <c r="I588" s="3"/>
      <c r="J588" s="3"/>
      <c r="K588" s="3"/>
    </row>
    <row r="589" ht="14.25" customHeight="1">
      <c r="A589" s="3"/>
      <c r="B589" s="3"/>
      <c r="C589" s="3"/>
      <c r="D589" s="3"/>
      <c r="E589" s="3"/>
      <c r="F589" s="3"/>
      <c r="G589" s="3"/>
      <c r="H589" s="3"/>
      <c r="I589" s="3"/>
      <c r="J589" s="3"/>
      <c r="K589" s="3"/>
    </row>
    <row r="590" ht="14.25" customHeight="1">
      <c r="A590" s="3"/>
      <c r="B590" s="3"/>
      <c r="C590" s="3"/>
      <c r="D590" s="3"/>
      <c r="E590" s="3"/>
      <c r="F590" s="3"/>
      <c r="G590" s="3"/>
      <c r="H590" s="3"/>
      <c r="I590" s="3"/>
      <c r="J590" s="3"/>
      <c r="K590" s="3"/>
    </row>
    <row r="591" ht="14.25" customHeight="1">
      <c r="A591" s="3"/>
      <c r="B591" s="3"/>
      <c r="C591" s="3"/>
      <c r="D591" s="3"/>
      <c r="E591" s="3"/>
      <c r="F591" s="3"/>
      <c r="G591" s="3"/>
      <c r="H591" s="3"/>
      <c r="I591" s="3"/>
      <c r="J591" s="3"/>
      <c r="K591" s="3"/>
    </row>
    <row r="592" ht="14.25" customHeight="1">
      <c r="A592" s="3"/>
      <c r="B592" s="3"/>
      <c r="C592" s="3"/>
      <c r="D592" s="3"/>
      <c r="E592" s="3"/>
      <c r="F592" s="3"/>
      <c r="G592" s="3"/>
      <c r="H592" s="3"/>
      <c r="I592" s="3"/>
      <c r="J592" s="3"/>
      <c r="K592" s="3"/>
    </row>
    <row r="593" ht="14.25" customHeight="1">
      <c r="A593" s="3"/>
      <c r="B593" s="3"/>
      <c r="C593" s="3"/>
      <c r="D593" s="3"/>
      <c r="E593" s="3"/>
      <c r="F593" s="3"/>
      <c r="G593" s="3"/>
      <c r="H593" s="3"/>
      <c r="I593" s="3"/>
      <c r="J593" s="3"/>
      <c r="K593" s="3"/>
    </row>
    <row r="594" ht="14.25" customHeight="1">
      <c r="A594" s="3"/>
      <c r="B594" s="3"/>
      <c r="C594" s="3"/>
      <c r="D594" s="3"/>
      <c r="E594" s="3"/>
      <c r="F594" s="3"/>
      <c r="G594" s="3"/>
      <c r="H594" s="3"/>
      <c r="I594" s="3"/>
      <c r="J594" s="3"/>
      <c r="K594" s="3"/>
    </row>
    <row r="595" ht="14.25" customHeight="1">
      <c r="A595" s="3"/>
      <c r="B595" s="3"/>
      <c r="C595" s="3"/>
      <c r="D595" s="3"/>
      <c r="E595" s="3"/>
      <c r="F595" s="3"/>
      <c r="G595" s="3"/>
      <c r="H595" s="3"/>
      <c r="I595" s="3"/>
      <c r="J595" s="3"/>
      <c r="K595" s="3"/>
    </row>
    <row r="596" ht="14.25" customHeight="1">
      <c r="A596" s="3"/>
      <c r="B596" s="3"/>
      <c r="C596" s="3"/>
      <c r="D596" s="3"/>
      <c r="E596" s="3"/>
      <c r="F596" s="3"/>
      <c r="G596" s="3"/>
      <c r="H596" s="3"/>
      <c r="I596" s="3"/>
      <c r="J596" s="3"/>
      <c r="K596" s="3"/>
    </row>
    <row r="597" ht="14.25" customHeight="1">
      <c r="A597" s="3"/>
      <c r="B597" s="3"/>
      <c r="C597" s="3"/>
      <c r="D597" s="3"/>
      <c r="E597" s="3"/>
      <c r="F597" s="3"/>
      <c r="G597" s="3"/>
      <c r="H597" s="3"/>
      <c r="I597" s="3"/>
      <c r="J597" s="3"/>
      <c r="K597" s="3"/>
    </row>
    <row r="598" ht="14.25" customHeight="1">
      <c r="A598" s="3"/>
      <c r="B598" s="3"/>
      <c r="C598" s="3"/>
      <c r="D598" s="3"/>
      <c r="E598" s="3"/>
      <c r="F598" s="3"/>
      <c r="G598" s="3"/>
      <c r="H598" s="3"/>
      <c r="I598" s="3"/>
      <c r="J598" s="3"/>
      <c r="K598" s="3"/>
    </row>
    <row r="599" ht="14.25" customHeight="1">
      <c r="A599" s="3"/>
      <c r="B599" s="3"/>
      <c r="C599" s="3"/>
      <c r="D599" s="3"/>
      <c r="E599" s="3"/>
      <c r="F599" s="3"/>
      <c r="G599" s="3"/>
      <c r="H599" s="3"/>
      <c r="I599" s="3"/>
      <c r="J599" s="3"/>
      <c r="K599" s="3"/>
    </row>
    <row r="600" ht="14.25" customHeight="1">
      <c r="A600" s="3"/>
      <c r="B600" s="3"/>
      <c r="C600" s="3"/>
      <c r="D600" s="3"/>
      <c r="E600" s="3"/>
      <c r="F600" s="3"/>
      <c r="G600" s="3"/>
      <c r="H600" s="3"/>
      <c r="I600" s="3"/>
      <c r="J600" s="3"/>
      <c r="K600" s="3"/>
    </row>
    <row r="601" ht="14.25" customHeight="1">
      <c r="A601" s="3"/>
      <c r="B601" s="3"/>
      <c r="C601" s="3"/>
      <c r="D601" s="3"/>
      <c r="E601" s="3"/>
      <c r="F601" s="3"/>
      <c r="G601" s="3"/>
      <c r="H601" s="3"/>
      <c r="I601" s="3"/>
      <c r="J601" s="3"/>
      <c r="K601" s="3"/>
    </row>
    <row r="602" ht="14.25" customHeight="1">
      <c r="A602" s="3"/>
      <c r="B602" s="3"/>
      <c r="C602" s="3"/>
      <c r="D602" s="3"/>
      <c r="E602" s="3"/>
      <c r="F602" s="3"/>
      <c r="G602" s="3"/>
      <c r="H602" s="3"/>
      <c r="I602" s="3"/>
      <c r="J602" s="3"/>
      <c r="K602" s="3"/>
    </row>
    <row r="603" ht="14.25" customHeight="1">
      <c r="A603" s="3"/>
      <c r="B603" s="3"/>
      <c r="C603" s="3"/>
      <c r="D603" s="3"/>
      <c r="E603" s="3"/>
      <c r="F603" s="3"/>
      <c r="G603" s="3"/>
      <c r="H603" s="3"/>
      <c r="I603" s="3"/>
      <c r="J603" s="3"/>
      <c r="K603" s="3"/>
    </row>
    <row r="604" ht="14.25" customHeight="1">
      <c r="A604" s="3"/>
      <c r="B604" s="3"/>
      <c r="C604" s="3"/>
      <c r="D604" s="3"/>
      <c r="E604" s="3"/>
      <c r="F604" s="3"/>
      <c r="G604" s="3"/>
      <c r="H604" s="3"/>
      <c r="I604" s="3"/>
      <c r="J604" s="3"/>
      <c r="K604" s="3"/>
    </row>
    <row r="605" ht="14.25" customHeight="1">
      <c r="A605" s="3"/>
      <c r="B605" s="3"/>
      <c r="C605" s="3"/>
      <c r="D605" s="3"/>
      <c r="E605" s="3"/>
      <c r="F605" s="3"/>
      <c r="G605" s="3"/>
      <c r="H605" s="3"/>
      <c r="I605" s="3"/>
      <c r="J605" s="3"/>
      <c r="K605" s="3"/>
    </row>
    <row r="606" ht="14.25" customHeight="1">
      <c r="A606" s="3"/>
      <c r="B606" s="3"/>
      <c r="C606" s="3"/>
      <c r="D606" s="3"/>
      <c r="E606" s="3"/>
      <c r="F606" s="3"/>
      <c r="G606" s="3"/>
      <c r="H606" s="3"/>
      <c r="I606" s="3"/>
      <c r="J606" s="3"/>
      <c r="K606" s="3"/>
    </row>
    <row r="607" ht="14.25" customHeight="1">
      <c r="A607" s="3"/>
      <c r="B607" s="3"/>
      <c r="C607" s="3"/>
      <c r="D607" s="3"/>
      <c r="E607" s="3"/>
      <c r="F607" s="3"/>
      <c r="G607" s="3"/>
      <c r="H607" s="3"/>
      <c r="I607" s="3"/>
      <c r="J607" s="3"/>
      <c r="K607" s="3"/>
    </row>
    <row r="608" ht="14.25" customHeight="1">
      <c r="A608" s="3"/>
      <c r="B608" s="3"/>
      <c r="C608" s="3"/>
      <c r="D608" s="3"/>
      <c r="E608" s="3"/>
      <c r="F608" s="3"/>
      <c r="G608" s="3"/>
      <c r="H608" s="3"/>
      <c r="I608" s="3"/>
      <c r="J608" s="3"/>
      <c r="K608" s="3"/>
    </row>
    <row r="609" ht="14.25" customHeight="1">
      <c r="A609" s="3"/>
      <c r="B609" s="3"/>
      <c r="C609" s="3"/>
      <c r="D609" s="3"/>
      <c r="E609" s="3"/>
      <c r="F609" s="3"/>
      <c r="G609" s="3"/>
      <c r="H609" s="3"/>
      <c r="I609" s="3"/>
      <c r="J609" s="3"/>
      <c r="K609" s="3"/>
    </row>
    <row r="610" ht="14.25" customHeight="1">
      <c r="A610" s="3"/>
      <c r="B610" s="3"/>
      <c r="C610" s="3"/>
      <c r="D610" s="3"/>
      <c r="E610" s="3"/>
      <c r="F610" s="3"/>
      <c r="G610" s="3"/>
      <c r="H610" s="3"/>
      <c r="I610" s="3"/>
      <c r="J610" s="3"/>
      <c r="K610" s="3"/>
    </row>
    <row r="611" ht="14.25" customHeight="1">
      <c r="A611" s="3"/>
      <c r="B611" s="3"/>
      <c r="C611" s="3"/>
      <c r="D611" s="3"/>
      <c r="E611" s="3"/>
      <c r="F611" s="3"/>
      <c r="G611" s="3"/>
      <c r="H611" s="3"/>
      <c r="I611" s="3"/>
      <c r="J611" s="3"/>
      <c r="K611" s="3"/>
    </row>
    <row r="612" ht="14.25" customHeight="1">
      <c r="A612" s="3"/>
      <c r="B612" s="3"/>
      <c r="C612" s="3"/>
      <c r="D612" s="3"/>
      <c r="E612" s="3"/>
      <c r="F612" s="3"/>
      <c r="G612" s="3"/>
      <c r="H612" s="3"/>
      <c r="I612" s="3"/>
      <c r="J612" s="3"/>
      <c r="K612" s="3"/>
    </row>
    <row r="613" ht="14.25" customHeight="1">
      <c r="A613" s="3"/>
      <c r="B613" s="3"/>
      <c r="C613" s="3"/>
      <c r="D613" s="3"/>
      <c r="E613" s="3"/>
      <c r="F613" s="3"/>
      <c r="G613" s="3"/>
      <c r="H613" s="3"/>
      <c r="I613" s="3"/>
      <c r="J613" s="3"/>
      <c r="K613" s="3"/>
    </row>
    <row r="614" ht="14.25" customHeight="1">
      <c r="A614" s="3"/>
      <c r="B614" s="3"/>
      <c r="C614" s="3"/>
      <c r="D614" s="3"/>
      <c r="E614" s="3"/>
      <c r="F614" s="3"/>
      <c r="G614" s="3"/>
      <c r="H614" s="3"/>
      <c r="I614" s="3"/>
      <c r="J614" s="3"/>
      <c r="K614" s="3"/>
    </row>
    <row r="615" ht="14.25" customHeight="1">
      <c r="A615" s="3"/>
      <c r="B615" s="3"/>
      <c r="C615" s="3"/>
      <c r="D615" s="3"/>
      <c r="E615" s="3"/>
      <c r="F615" s="3"/>
      <c r="G615" s="3"/>
      <c r="H615" s="3"/>
      <c r="I615" s="3"/>
      <c r="J615" s="3"/>
      <c r="K615" s="3"/>
    </row>
    <row r="616" ht="14.25" customHeight="1">
      <c r="A616" s="3"/>
      <c r="B616" s="3"/>
      <c r="C616" s="3"/>
      <c r="D616" s="3"/>
      <c r="E616" s="3"/>
      <c r="F616" s="3"/>
      <c r="G616" s="3"/>
      <c r="H616" s="3"/>
      <c r="I616" s="3"/>
      <c r="J616" s="3"/>
      <c r="K616" s="3"/>
    </row>
    <row r="617" ht="14.25" customHeight="1">
      <c r="A617" s="3"/>
      <c r="B617" s="3"/>
      <c r="C617" s="3"/>
      <c r="D617" s="3"/>
      <c r="E617" s="3"/>
      <c r="F617" s="3"/>
      <c r="G617" s="3"/>
      <c r="H617" s="3"/>
      <c r="I617" s="3"/>
      <c r="J617" s="3"/>
      <c r="K617" s="3"/>
    </row>
    <row r="618" ht="14.25" customHeight="1">
      <c r="A618" s="3"/>
      <c r="B618" s="3"/>
      <c r="C618" s="3"/>
      <c r="D618" s="3"/>
      <c r="E618" s="3"/>
      <c r="F618" s="3"/>
      <c r="G618" s="3"/>
      <c r="H618" s="3"/>
      <c r="I618" s="3"/>
      <c r="J618" s="3"/>
      <c r="K618" s="3"/>
    </row>
    <row r="619" ht="14.25" customHeight="1">
      <c r="A619" s="3"/>
      <c r="B619" s="3"/>
      <c r="C619" s="3"/>
      <c r="D619" s="3"/>
      <c r="E619" s="3"/>
      <c r="F619" s="3"/>
      <c r="G619" s="3"/>
      <c r="H619" s="3"/>
      <c r="I619" s="3"/>
      <c r="J619" s="3"/>
      <c r="K619" s="3"/>
    </row>
    <row r="620" ht="14.25" customHeight="1">
      <c r="A620" s="3"/>
      <c r="B620" s="3"/>
      <c r="C620" s="3"/>
      <c r="D620" s="3"/>
      <c r="E620" s="3"/>
      <c r="F620" s="3"/>
      <c r="G620" s="3"/>
      <c r="H620" s="3"/>
      <c r="I620" s="3"/>
      <c r="J620" s="3"/>
      <c r="K620" s="3"/>
    </row>
    <row r="621" ht="14.25" customHeight="1">
      <c r="A621" s="3"/>
      <c r="B621" s="3"/>
      <c r="C621" s="3"/>
      <c r="D621" s="3"/>
      <c r="E621" s="3"/>
      <c r="F621" s="3"/>
      <c r="G621" s="3"/>
      <c r="H621" s="3"/>
      <c r="I621" s="3"/>
      <c r="J621" s="3"/>
      <c r="K621" s="3"/>
    </row>
    <row r="622" ht="14.25" customHeight="1">
      <c r="A622" s="3"/>
      <c r="B622" s="3"/>
      <c r="C622" s="3"/>
      <c r="D622" s="3"/>
      <c r="E622" s="3"/>
      <c r="F622" s="3"/>
      <c r="G622" s="3"/>
      <c r="H622" s="3"/>
      <c r="I622" s="3"/>
      <c r="J622" s="3"/>
      <c r="K622" s="3"/>
    </row>
    <row r="623" ht="14.25" customHeight="1">
      <c r="A623" s="3"/>
      <c r="B623" s="3"/>
      <c r="C623" s="3"/>
      <c r="D623" s="3"/>
      <c r="E623" s="3"/>
      <c r="F623" s="3"/>
      <c r="G623" s="3"/>
      <c r="H623" s="3"/>
      <c r="I623" s="3"/>
      <c r="J623" s="3"/>
      <c r="K623" s="3"/>
    </row>
    <row r="624" ht="14.25" customHeight="1">
      <c r="A624" s="3"/>
      <c r="B624" s="3"/>
      <c r="C624" s="3"/>
      <c r="D624" s="3"/>
      <c r="E624" s="3"/>
      <c r="F624" s="3"/>
      <c r="G624" s="3"/>
      <c r="H624" s="3"/>
      <c r="I624" s="3"/>
      <c r="J624" s="3"/>
      <c r="K624" s="3"/>
    </row>
    <row r="625" ht="14.25" customHeight="1">
      <c r="A625" s="3"/>
      <c r="B625" s="3"/>
      <c r="C625" s="3"/>
      <c r="D625" s="3"/>
      <c r="E625" s="3"/>
      <c r="F625" s="3"/>
      <c r="G625" s="3"/>
      <c r="H625" s="3"/>
      <c r="I625" s="3"/>
      <c r="J625" s="3"/>
      <c r="K625" s="3"/>
    </row>
    <row r="626" ht="14.25" customHeight="1">
      <c r="A626" s="3"/>
      <c r="B626" s="3"/>
      <c r="C626" s="3"/>
      <c r="D626" s="3"/>
      <c r="E626" s="3"/>
      <c r="F626" s="3"/>
      <c r="G626" s="3"/>
      <c r="H626" s="3"/>
      <c r="I626" s="3"/>
      <c r="J626" s="3"/>
      <c r="K626" s="3"/>
    </row>
    <row r="627" ht="14.25" customHeight="1">
      <c r="A627" s="3"/>
      <c r="B627" s="3"/>
      <c r="C627" s="3"/>
      <c r="D627" s="3"/>
      <c r="E627" s="3"/>
      <c r="F627" s="3"/>
      <c r="G627" s="3"/>
      <c r="H627" s="3"/>
      <c r="I627" s="3"/>
      <c r="J627" s="3"/>
      <c r="K627" s="3"/>
    </row>
    <row r="628" ht="14.25" customHeight="1">
      <c r="A628" s="3"/>
      <c r="B628" s="3"/>
      <c r="C628" s="3"/>
      <c r="D628" s="3"/>
      <c r="E628" s="3"/>
      <c r="F628" s="3"/>
      <c r="G628" s="3"/>
      <c r="H628" s="3"/>
      <c r="I628" s="3"/>
      <c r="J628" s="3"/>
      <c r="K628" s="3"/>
    </row>
    <row r="629" ht="14.25" customHeight="1">
      <c r="A629" s="3"/>
      <c r="B629" s="3"/>
      <c r="C629" s="3"/>
      <c r="D629" s="3"/>
      <c r="E629" s="3"/>
      <c r="F629" s="3"/>
      <c r="G629" s="3"/>
      <c r="H629" s="3"/>
      <c r="I629" s="3"/>
      <c r="J629" s="3"/>
      <c r="K629" s="3"/>
    </row>
    <row r="630" ht="14.25" customHeight="1">
      <c r="A630" s="3"/>
      <c r="B630" s="3"/>
      <c r="C630" s="3"/>
      <c r="D630" s="3"/>
      <c r="E630" s="3"/>
      <c r="F630" s="3"/>
      <c r="G630" s="3"/>
      <c r="H630" s="3"/>
      <c r="I630" s="3"/>
      <c r="J630" s="3"/>
      <c r="K630" s="3"/>
    </row>
    <row r="631" ht="14.25" customHeight="1">
      <c r="A631" s="3"/>
      <c r="B631" s="3"/>
      <c r="C631" s="3"/>
      <c r="D631" s="3"/>
      <c r="E631" s="3"/>
      <c r="F631" s="3"/>
      <c r="G631" s="3"/>
      <c r="H631" s="3"/>
      <c r="I631" s="3"/>
      <c r="J631" s="3"/>
      <c r="K631" s="3"/>
    </row>
    <row r="632" ht="14.25" customHeight="1">
      <c r="A632" s="3"/>
      <c r="B632" s="3"/>
      <c r="C632" s="3"/>
      <c r="D632" s="3"/>
      <c r="E632" s="3"/>
      <c r="F632" s="3"/>
      <c r="G632" s="3"/>
      <c r="H632" s="3"/>
      <c r="I632" s="3"/>
      <c r="J632" s="3"/>
      <c r="K632" s="3"/>
    </row>
    <row r="633" ht="14.25" customHeight="1">
      <c r="A633" s="3"/>
      <c r="B633" s="3"/>
      <c r="C633" s="3"/>
      <c r="D633" s="3"/>
      <c r="E633" s="3"/>
      <c r="F633" s="3"/>
      <c r="G633" s="3"/>
      <c r="H633" s="3"/>
      <c r="I633" s="3"/>
      <c r="J633" s="3"/>
      <c r="K633" s="3"/>
    </row>
    <row r="634" ht="14.25" customHeight="1">
      <c r="A634" s="3"/>
      <c r="B634" s="3"/>
      <c r="C634" s="3"/>
      <c r="D634" s="3"/>
      <c r="E634" s="3"/>
      <c r="F634" s="3"/>
      <c r="G634" s="3"/>
      <c r="H634" s="3"/>
      <c r="I634" s="3"/>
      <c r="J634" s="3"/>
      <c r="K634" s="3"/>
    </row>
    <row r="635" ht="14.25" customHeight="1">
      <c r="A635" s="3"/>
      <c r="B635" s="3"/>
      <c r="C635" s="3"/>
      <c r="D635" s="3"/>
      <c r="E635" s="3"/>
      <c r="F635" s="3"/>
      <c r="G635" s="3"/>
      <c r="H635" s="3"/>
      <c r="I635" s="3"/>
      <c r="J635" s="3"/>
      <c r="K635" s="3"/>
    </row>
    <row r="636" ht="14.25" customHeight="1">
      <c r="A636" s="3"/>
      <c r="B636" s="3"/>
      <c r="C636" s="3"/>
      <c r="D636" s="3"/>
      <c r="E636" s="3"/>
      <c r="F636" s="3"/>
      <c r="G636" s="3"/>
      <c r="H636" s="3"/>
      <c r="I636" s="3"/>
      <c r="J636" s="3"/>
      <c r="K636" s="3"/>
    </row>
    <row r="637" ht="14.25" customHeight="1">
      <c r="A637" s="3"/>
      <c r="B637" s="3"/>
      <c r="C637" s="3"/>
      <c r="D637" s="3"/>
      <c r="E637" s="3"/>
      <c r="F637" s="3"/>
      <c r="G637" s="3"/>
      <c r="H637" s="3"/>
      <c r="I637" s="3"/>
      <c r="J637" s="3"/>
      <c r="K637" s="3"/>
    </row>
    <row r="638" ht="14.25" customHeight="1">
      <c r="A638" s="3"/>
      <c r="B638" s="3"/>
      <c r="C638" s="3"/>
      <c r="D638" s="3"/>
      <c r="E638" s="3"/>
      <c r="F638" s="3"/>
      <c r="G638" s="3"/>
      <c r="H638" s="3"/>
      <c r="I638" s="3"/>
      <c r="J638" s="3"/>
      <c r="K638" s="3"/>
    </row>
    <row r="639" ht="14.25" customHeight="1">
      <c r="A639" s="3"/>
      <c r="B639" s="3"/>
      <c r="C639" s="3"/>
      <c r="D639" s="3"/>
      <c r="E639" s="3"/>
      <c r="F639" s="3"/>
      <c r="G639" s="3"/>
      <c r="H639" s="3"/>
      <c r="I639" s="3"/>
      <c r="J639" s="3"/>
      <c r="K639" s="3"/>
    </row>
    <row r="640" ht="14.25" customHeight="1">
      <c r="A640" s="3"/>
      <c r="B640" s="3"/>
      <c r="C640" s="3"/>
      <c r="D640" s="3"/>
      <c r="E640" s="3"/>
      <c r="F640" s="3"/>
      <c r="G640" s="3"/>
      <c r="H640" s="3"/>
      <c r="I640" s="3"/>
      <c r="J640" s="3"/>
      <c r="K640" s="3"/>
    </row>
    <row r="641" ht="14.25" customHeight="1">
      <c r="A641" s="3"/>
      <c r="B641" s="3"/>
      <c r="C641" s="3"/>
      <c r="D641" s="3"/>
      <c r="E641" s="3"/>
      <c r="F641" s="3"/>
      <c r="G641" s="3"/>
      <c r="H641" s="3"/>
      <c r="I641" s="3"/>
      <c r="J641" s="3"/>
      <c r="K641" s="3"/>
    </row>
    <row r="642" ht="14.25" customHeight="1">
      <c r="A642" s="3"/>
      <c r="B642" s="3"/>
      <c r="C642" s="3"/>
      <c r="D642" s="3"/>
      <c r="E642" s="3"/>
      <c r="F642" s="3"/>
      <c r="G642" s="3"/>
      <c r="H642" s="3"/>
      <c r="I642" s="3"/>
      <c r="J642" s="3"/>
      <c r="K642" s="3"/>
    </row>
    <row r="643" ht="14.25" customHeight="1">
      <c r="A643" s="3"/>
      <c r="B643" s="3"/>
      <c r="C643" s="3"/>
      <c r="D643" s="3"/>
      <c r="E643" s="3"/>
      <c r="F643" s="3"/>
      <c r="G643" s="3"/>
      <c r="H643" s="3"/>
      <c r="I643" s="3"/>
      <c r="J643" s="3"/>
      <c r="K643" s="3"/>
    </row>
    <row r="644" ht="14.25" customHeight="1">
      <c r="A644" s="3"/>
      <c r="B644" s="3"/>
      <c r="C644" s="3"/>
      <c r="D644" s="3"/>
      <c r="E644" s="3"/>
      <c r="F644" s="3"/>
      <c r="G644" s="3"/>
      <c r="H644" s="3"/>
      <c r="I644" s="3"/>
      <c r="J644" s="3"/>
      <c r="K644" s="3"/>
    </row>
    <row r="645" ht="14.25" customHeight="1">
      <c r="A645" s="3"/>
      <c r="B645" s="3"/>
      <c r="C645" s="3"/>
      <c r="D645" s="3"/>
      <c r="E645" s="3"/>
      <c r="F645" s="3"/>
      <c r="G645" s="3"/>
      <c r="H645" s="3"/>
      <c r="I645" s="3"/>
      <c r="J645" s="3"/>
      <c r="K645" s="3"/>
    </row>
    <row r="646" ht="14.25" customHeight="1">
      <c r="A646" s="3"/>
      <c r="B646" s="3"/>
      <c r="C646" s="3"/>
      <c r="D646" s="3"/>
      <c r="E646" s="3"/>
      <c r="F646" s="3"/>
      <c r="G646" s="3"/>
      <c r="H646" s="3"/>
      <c r="I646" s="3"/>
      <c r="J646" s="3"/>
      <c r="K646" s="3"/>
    </row>
    <row r="647" ht="14.25" customHeight="1">
      <c r="A647" s="3"/>
      <c r="B647" s="3"/>
      <c r="C647" s="3"/>
      <c r="D647" s="3"/>
      <c r="E647" s="3"/>
      <c r="F647" s="3"/>
      <c r="G647" s="3"/>
      <c r="H647" s="3"/>
      <c r="I647" s="3"/>
      <c r="J647" s="3"/>
      <c r="K647" s="3"/>
    </row>
    <row r="648" ht="14.25" customHeight="1">
      <c r="A648" s="3"/>
      <c r="B648" s="3"/>
      <c r="C648" s="3"/>
      <c r="D648" s="3"/>
      <c r="E648" s="3"/>
      <c r="F648" s="3"/>
      <c r="G648" s="3"/>
      <c r="H648" s="3"/>
      <c r="I648" s="3"/>
      <c r="J648" s="3"/>
      <c r="K648" s="3"/>
    </row>
    <row r="649" ht="14.25" customHeight="1">
      <c r="A649" s="3"/>
      <c r="B649" s="3"/>
      <c r="C649" s="3"/>
      <c r="D649" s="3"/>
      <c r="E649" s="3"/>
      <c r="F649" s="3"/>
      <c r="G649" s="3"/>
      <c r="H649" s="3"/>
      <c r="I649" s="3"/>
      <c r="J649" s="3"/>
      <c r="K649" s="3"/>
    </row>
    <row r="650" ht="14.25" customHeight="1">
      <c r="A650" s="3"/>
      <c r="B650" s="3"/>
      <c r="C650" s="3"/>
      <c r="D650" s="3"/>
      <c r="E650" s="3"/>
      <c r="F650" s="3"/>
      <c r="G650" s="3"/>
      <c r="H650" s="3"/>
      <c r="I650" s="3"/>
      <c r="J650" s="3"/>
      <c r="K650" s="3"/>
    </row>
    <row r="651" ht="14.25" customHeight="1">
      <c r="A651" s="3"/>
      <c r="B651" s="3"/>
      <c r="C651" s="3"/>
      <c r="D651" s="3"/>
      <c r="E651" s="3"/>
      <c r="F651" s="3"/>
      <c r="G651" s="3"/>
      <c r="H651" s="3"/>
      <c r="I651" s="3"/>
      <c r="J651" s="3"/>
      <c r="K651" s="3"/>
    </row>
    <row r="652" ht="14.25" customHeight="1">
      <c r="A652" s="3"/>
      <c r="B652" s="3"/>
      <c r="C652" s="3"/>
      <c r="D652" s="3"/>
      <c r="E652" s="3"/>
      <c r="F652" s="3"/>
      <c r="G652" s="3"/>
      <c r="H652" s="3"/>
      <c r="I652" s="3"/>
      <c r="J652" s="3"/>
      <c r="K652" s="3"/>
    </row>
    <row r="653" ht="14.25" customHeight="1">
      <c r="A653" s="3"/>
      <c r="B653" s="3"/>
      <c r="C653" s="3"/>
      <c r="D653" s="3"/>
      <c r="E653" s="3"/>
      <c r="F653" s="3"/>
      <c r="G653" s="3"/>
      <c r="H653" s="3"/>
      <c r="I653" s="3"/>
      <c r="J653" s="3"/>
      <c r="K653" s="3"/>
    </row>
    <row r="654" ht="14.25" customHeight="1">
      <c r="A654" s="3"/>
      <c r="B654" s="3"/>
      <c r="C654" s="3"/>
      <c r="D654" s="3"/>
      <c r="E654" s="3"/>
      <c r="F654" s="3"/>
      <c r="G654" s="3"/>
      <c r="H654" s="3"/>
      <c r="I654" s="3"/>
      <c r="J654" s="3"/>
      <c r="K654" s="3"/>
    </row>
    <row r="655" ht="14.25" customHeight="1">
      <c r="A655" s="3"/>
      <c r="B655" s="3"/>
      <c r="C655" s="3"/>
      <c r="D655" s="3"/>
      <c r="E655" s="3"/>
      <c r="F655" s="3"/>
      <c r="G655" s="3"/>
      <c r="H655" s="3"/>
      <c r="I655" s="3"/>
      <c r="J655" s="3"/>
      <c r="K655" s="3"/>
    </row>
    <row r="656" ht="14.25" customHeight="1">
      <c r="A656" s="3"/>
      <c r="B656" s="3"/>
      <c r="C656" s="3"/>
      <c r="D656" s="3"/>
      <c r="E656" s="3"/>
      <c r="F656" s="3"/>
      <c r="G656" s="3"/>
      <c r="H656" s="3"/>
      <c r="I656" s="3"/>
      <c r="J656" s="3"/>
      <c r="K656" s="3"/>
    </row>
    <row r="657" ht="14.25" customHeight="1">
      <c r="A657" s="3"/>
      <c r="B657" s="3"/>
      <c r="C657" s="3"/>
      <c r="D657" s="3"/>
      <c r="E657" s="3"/>
      <c r="F657" s="3"/>
      <c r="G657" s="3"/>
      <c r="H657" s="3"/>
      <c r="I657" s="3"/>
      <c r="J657" s="3"/>
      <c r="K657" s="3"/>
    </row>
    <row r="658" ht="14.25" customHeight="1">
      <c r="A658" s="3"/>
      <c r="B658" s="3"/>
      <c r="C658" s="3"/>
      <c r="D658" s="3"/>
      <c r="E658" s="3"/>
      <c r="F658" s="3"/>
      <c r="G658" s="3"/>
      <c r="H658" s="3"/>
      <c r="I658" s="3"/>
      <c r="J658" s="3"/>
      <c r="K658" s="3"/>
    </row>
    <row r="659" ht="14.25" customHeight="1">
      <c r="A659" s="3"/>
      <c r="B659" s="3"/>
      <c r="C659" s="3"/>
      <c r="D659" s="3"/>
      <c r="E659" s="3"/>
      <c r="F659" s="3"/>
      <c r="G659" s="3"/>
      <c r="H659" s="3"/>
      <c r="I659" s="3"/>
      <c r="J659" s="3"/>
      <c r="K659" s="3"/>
    </row>
    <row r="660" ht="14.25" customHeight="1">
      <c r="A660" s="3"/>
      <c r="B660" s="3"/>
      <c r="C660" s="3"/>
      <c r="D660" s="3"/>
      <c r="E660" s="3"/>
      <c r="F660" s="3"/>
      <c r="G660" s="3"/>
      <c r="H660" s="3"/>
      <c r="I660" s="3"/>
      <c r="J660" s="3"/>
      <c r="K660" s="3"/>
    </row>
    <row r="661" ht="14.25" customHeight="1">
      <c r="A661" s="3"/>
      <c r="B661" s="3"/>
      <c r="C661" s="3"/>
      <c r="D661" s="3"/>
      <c r="E661" s="3"/>
      <c r="F661" s="3"/>
      <c r="G661" s="3"/>
      <c r="H661" s="3"/>
      <c r="I661" s="3"/>
      <c r="J661" s="3"/>
      <c r="K661" s="3"/>
    </row>
    <row r="662" ht="14.25" customHeight="1">
      <c r="A662" s="3"/>
      <c r="B662" s="3"/>
      <c r="C662" s="3"/>
      <c r="D662" s="3"/>
      <c r="E662" s="3"/>
      <c r="F662" s="3"/>
      <c r="G662" s="3"/>
      <c r="H662" s="3"/>
      <c r="I662" s="3"/>
      <c r="J662" s="3"/>
      <c r="K662" s="3"/>
    </row>
    <row r="663" ht="14.25" customHeight="1">
      <c r="A663" s="3"/>
      <c r="B663" s="3"/>
      <c r="C663" s="3"/>
      <c r="D663" s="3"/>
      <c r="E663" s="3"/>
      <c r="F663" s="3"/>
      <c r="G663" s="3"/>
      <c r="H663" s="3"/>
      <c r="I663" s="3"/>
      <c r="J663" s="3"/>
      <c r="K663" s="3"/>
    </row>
    <row r="664" ht="14.25" customHeight="1">
      <c r="A664" s="3"/>
      <c r="B664" s="3"/>
      <c r="C664" s="3"/>
      <c r="D664" s="3"/>
      <c r="E664" s="3"/>
      <c r="F664" s="3"/>
      <c r="G664" s="3"/>
      <c r="H664" s="3"/>
      <c r="I664" s="3"/>
      <c r="J664" s="3"/>
      <c r="K664" s="3"/>
    </row>
    <row r="665" ht="14.25" customHeight="1">
      <c r="A665" s="3"/>
      <c r="B665" s="3"/>
      <c r="C665" s="3"/>
      <c r="D665" s="3"/>
      <c r="E665" s="3"/>
      <c r="F665" s="3"/>
      <c r="G665" s="3"/>
      <c r="H665" s="3"/>
      <c r="I665" s="3"/>
      <c r="J665" s="3"/>
      <c r="K665" s="3"/>
    </row>
    <row r="666" ht="14.25" customHeight="1">
      <c r="A666" s="3"/>
      <c r="B666" s="3"/>
      <c r="C666" s="3"/>
      <c r="D666" s="3"/>
      <c r="E666" s="3"/>
      <c r="F666" s="3"/>
      <c r="G666" s="3"/>
      <c r="H666" s="3"/>
      <c r="I666" s="3"/>
      <c r="J666" s="3"/>
      <c r="K666" s="3"/>
    </row>
    <row r="667" ht="14.25" customHeight="1">
      <c r="A667" s="3"/>
      <c r="B667" s="3"/>
      <c r="C667" s="3"/>
      <c r="D667" s="3"/>
      <c r="E667" s="3"/>
      <c r="F667" s="3"/>
      <c r="G667" s="3"/>
      <c r="H667" s="3"/>
      <c r="I667" s="3"/>
      <c r="J667" s="3"/>
      <c r="K667" s="3"/>
    </row>
    <row r="668" ht="14.25" customHeight="1">
      <c r="A668" s="3"/>
      <c r="B668" s="3"/>
      <c r="C668" s="3"/>
      <c r="D668" s="3"/>
      <c r="E668" s="3"/>
      <c r="F668" s="3"/>
      <c r="G668" s="3"/>
      <c r="H668" s="3"/>
      <c r="I668" s="3"/>
      <c r="J668" s="3"/>
      <c r="K668" s="3"/>
    </row>
    <row r="669" ht="14.25" customHeight="1">
      <c r="A669" s="3"/>
      <c r="B669" s="3"/>
      <c r="C669" s="3"/>
      <c r="D669" s="3"/>
      <c r="E669" s="3"/>
      <c r="F669" s="3"/>
      <c r="G669" s="3"/>
      <c r="H669" s="3"/>
      <c r="I669" s="3"/>
      <c r="J669" s="3"/>
      <c r="K669" s="3"/>
    </row>
    <row r="670" ht="14.25" customHeight="1">
      <c r="A670" s="3"/>
      <c r="B670" s="3"/>
      <c r="C670" s="3"/>
      <c r="D670" s="3"/>
      <c r="E670" s="3"/>
      <c r="F670" s="3"/>
      <c r="G670" s="3"/>
      <c r="H670" s="3"/>
      <c r="I670" s="3"/>
      <c r="J670" s="3"/>
      <c r="K670" s="3"/>
    </row>
    <row r="671" ht="14.25" customHeight="1">
      <c r="A671" s="3"/>
      <c r="B671" s="3"/>
      <c r="C671" s="3"/>
      <c r="D671" s="3"/>
      <c r="E671" s="3"/>
      <c r="F671" s="3"/>
      <c r="G671" s="3"/>
      <c r="H671" s="3"/>
      <c r="I671" s="3"/>
      <c r="J671" s="3"/>
      <c r="K671" s="3"/>
    </row>
    <row r="672" ht="14.25" customHeight="1">
      <c r="A672" s="3"/>
      <c r="B672" s="3"/>
      <c r="C672" s="3"/>
      <c r="D672" s="3"/>
      <c r="E672" s="3"/>
      <c r="F672" s="3"/>
      <c r="G672" s="3"/>
      <c r="H672" s="3"/>
      <c r="I672" s="3"/>
      <c r="J672" s="3"/>
      <c r="K672" s="3"/>
    </row>
    <row r="673" ht="14.25" customHeight="1">
      <c r="A673" s="3"/>
      <c r="B673" s="3"/>
      <c r="C673" s="3"/>
      <c r="D673" s="3"/>
      <c r="E673" s="3"/>
      <c r="F673" s="3"/>
      <c r="G673" s="3"/>
      <c r="H673" s="3"/>
      <c r="I673" s="3"/>
      <c r="J673" s="3"/>
      <c r="K673" s="3"/>
    </row>
    <row r="674" ht="14.25" customHeight="1">
      <c r="A674" s="3"/>
      <c r="B674" s="3"/>
      <c r="C674" s="3"/>
      <c r="D674" s="3"/>
      <c r="E674" s="3"/>
      <c r="F674" s="3"/>
      <c r="G674" s="3"/>
      <c r="H674" s="3"/>
      <c r="I674" s="3"/>
      <c r="J674" s="3"/>
      <c r="K674" s="3"/>
    </row>
    <row r="675" ht="14.25" customHeight="1">
      <c r="A675" s="3"/>
      <c r="B675" s="3"/>
      <c r="C675" s="3"/>
      <c r="D675" s="3"/>
      <c r="E675" s="3"/>
      <c r="F675" s="3"/>
      <c r="G675" s="3"/>
      <c r="H675" s="3"/>
      <c r="I675" s="3"/>
      <c r="J675" s="3"/>
      <c r="K675" s="3"/>
    </row>
    <row r="676" ht="14.25" customHeight="1">
      <c r="A676" s="3"/>
      <c r="B676" s="3"/>
      <c r="C676" s="3"/>
      <c r="D676" s="3"/>
      <c r="E676" s="3"/>
      <c r="F676" s="3"/>
      <c r="G676" s="3"/>
      <c r="H676" s="3"/>
      <c r="I676" s="3"/>
      <c r="J676" s="3"/>
      <c r="K676" s="3"/>
    </row>
    <row r="677" ht="14.25" customHeight="1">
      <c r="A677" s="3"/>
      <c r="B677" s="3"/>
      <c r="C677" s="3"/>
      <c r="D677" s="3"/>
      <c r="E677" s="3"/>
      <c r="F677" s="3"/>
      <c r="G677" s="3"/>
      <c r="H677" s="3"/>
      <c r="I677" s="3"/>
      <c r="J677" s="3"/>
      <c r="K677" s="3"/>
    </row>
    <row r="678" ht="14.25" customHeight="1">
      <c r="A678" s="3"/>
      <c r="B678" s="3"/>
      <c r="C678" s="3"/>
      <c r="D678" s="3"/>
      <c r="E678" s="3"/>
      <c r="F678" s="3"/>
      <c r="G678" s="3"/>
      <c r="H678" s="3"/>
      <c r="I678" s="3"/>
      <c r="J678" s="3"/>
      <c r="K678" s="3"/>
    </row>
    <row r="679" ht="14.25" customHeight="1">
      <c r="A679" s="3"/>
      <c r="B679" s="3"/>
      <c r="C679" s="3"/>
      <c r="D679" s="3"/>
      <c r="E679" s="3"/>
      <c r="F679" s="3"/>
      <c r="G679" s="3"/>
      <c r="H679" s="3"/>
      <c r="I679" s="3"/>
      <c r="J679" s="3"/>
      <c r="K679" s="3"/>
    </row>
    <row r="680" ht="14.25" customHeight="1">
      <c r="A680" s="3"/>
      <c r="B680" s="3"/>
      <c r="C680" s="3"/>
      <c r="D680" s="3"/>
      <c r="E680" s="3"/>
      <c r="F680" s="3"/>
      <c r="G680" s="3"/>
      <c r="H680" s="3"/>
      <c r="I680" s="3"/>
      <c r="J680" s="3"/>
      <c r="K680" s="3"/>
    </row>
    <row r="681" ht="14.25" customHeight="1">
      <c r="A681" s="3"/>
      <c r="B681" s="3"/>
      <c r="C681" s="3"/>
      <c r="D681" s="3"/>
      <c r="E681" s="3"/>
      <c r="F681" s="3"/>
      <c r="G681" s="3"/>
      <c r="H681" s="3"/>
      <c r="I681" s="3"/>
      <c r="J681" s="3"/>
      <c r="K681" s="3"/>
    </row>
    <row r="682" ht="14.25" customHeight="1">
      <c r="A682" s="3"/>
      <c r="B682" s="3"/>
      <c r="C682" s="3"/>
      <c r="D682" s="3"/>
      <c r="E682" s="3"/>
      <c r="F682" s="3"/>
      <c r="G682" s="3"/>
      <c r="H682" s="3"/>
      <c r="I682" s="3"/>
      <c r="J682" s="3"/>
      <c r="K682" s="3"/>
    </row>
    <row r="683" ht="14.25" customHeight="1">
      <c r="A683" s="3"/>
      <c r="B683" s="3"/>
      <c r="C683" s="3"/>
      <c r="D683" s="3"/>
      <c r="E683" s="3"/>
      <c r="F683" s="3"/>
      <c r="G683" s="3"/>
      <c r="H683" s="3"/>
      <c r="I683" s="3"/>
      <c r="J683" s="3"/>
      <c r="K683" s="3"/>
    </row>
    <row r="684" ht="14.25" customHeight="1">
      <c r="A684" s="3"/>
      <c r="B684" s="3"/>
      <c r="C684" s="3"/>
      <c r="D684" s="3"/>
      <c r="E684" s="3"/>
      <c r="F684" s="3"/>
      <c r="G684" s="3"/>
      <c r="H684" s="3"/>
      <c r="I684" s="3"/>
      <c r="J684" s="3"/>
      <c r="K684" s="3"/>
    </row>
    <row r="685" ht="14.25" customHeight="1">
      <c r="A685" s="3"/>
      <c r="B685" s="3"/>
      <c r="C685" s="3"/>
      <c r="D685" s="3"/>
      <c r="E685" s="3"/>
      <c r="F685" s="3"/>
      <c r="G685" s="3"/>
      <c r="H685" s="3"/>
      <c r="I685" s="3"/>
      <c r="J685" s="3"/>
      <c r="K685" s="3"/>
    </row>
    <row r="686" ht="14.25" customHeight="1">
      <c r="A686" s="3"/>
      <c r="B686" s="3"/>
      <c r="C686" s="3"/>
      <c r="D686" s="3"/>
      <c r="E686" s="3"/>
      <c r="F686" s="3"/>
      <c r="G686" s="3"/>
      <c r="H686" s="3"/>
      <c r="I686" s="3"/>
      <c r="J686" s="3"/>
      <c r="K686" s="3"/>
    </row>
    <row r="687" ht="14.25" customHeight="1">
      <c r="A687" s="3"/>
      <c r="B687" s="3"/>
      <c r="C687" s="3"/>
      <c r="D687" s="3"/>
      <c r="E687" s="3"/>
      <c r="F687" s="3"/>
      <c r="G687" s="3"/>
      <c r="H687" s="3"/>
      <c r="I687" s="3"/>
      <c r="J687" s="3"/>
      <c r="K687" s="3"/>
    </row>
    <row r="688" ht="14.25" customHeight="1">
      <c r="A688" s="3"/>
      <c r="B688" s="3"/>
      <c r="C688" s="3"/>
      <c r="D688" s="3"/>
      <c r="E688" s="3"/>
      <c r="F688" s="3"/>
      <c r="G688" s="3"/>
      <c r="H688" s="3"/>
      <c r="I688" s="3"/>
      <c r="J688" s="3"/>
      <c r="K688" s="3"/>
    </row>
    <row r="689" ht="14.25" customHeight="1">
      <c r="A689" s="3"/>
      <c r="B689" s="3"/>
      <c r="C689" s="3"/>
      <c r="D689" s="3"/>
      <c r="E689" s="3"/>
      <c r="F689" s="3"/>
      <c r="G689" s="3"/>
      <c r="H689" s="3"/>
      <c r="I689" s="3"/>
      <c r="J689" s="3"/>
      <c r="K689" s="3"/>
    </row>
    <row r="690" ht="14.25" customHeight="1">
      <c r="A690" s="3"/>
      <c r="B690" s="3"/>
      <c r="C690" s="3"/>
      <c r="D690" s="3"/>
      <c r="E690" s="3"/>
      <c r="F690" s="3"/>
      <c r="G690" s="3"/>
      <c r="H690" s="3"/>
      <c r="I690" s="3"/>
      <c r="J690" s="3"/>
      <c r="K690" s="3"/>
    </row>
    <row r="691" ht="14.25" customHeight="1">
      <c r="A691" s="3"/>
      <c r="B691" s="3"/>
      <c r="C691" s="3"/>
      <c r="D691" s="3"/>
      <c r="E691" s="3"/>
      <c r="F691" s="3"/>
      <c r="G691" s="3"/>
      <c r="H691" s="3"/>
      <c r="I691" s="3"/>
      <c r="J691" s="3"/>
      <c r="K691" s="3"/>
    </row>
    <row r="692" ht="14.25" customHeight="1">
      <c r="A692" s="3"/>
      <c r="B692" s="3"/>
      <c r="C692" s="3"/>
      <c r="D692" s="3"/>
      <c r="E692" s="3"/>
      <c r="F692" s="3"/>
      <c r="G692" s="3"/>
      <c r="H692" s="3"/>
      <c r="I692" s="3"/>
      <c r="J692" s="3"/>
      <c r="K692" s="3"/>
    </row>
    <row r="693" ht="14.25" customHeight="1">
      <c r="A693" s="3"/>
      <c r="B693" s="3"/>
      <c r="C693" s="3"/>
      <c r="D693" s="3"/>
      <c r="E693" s="3"/>
      <c r="F693" s="3"/>
      <c r="G693" s="3"/>
      <c r="H693" s="3"/>
      <c r="I693" s="3"/>
      <c r="J693" s="3"/>
      <c r="K693" s="3"/>
    </row>
    <row r="694" ht="14.25" customHeight="1">
      <c r="A694" s="3"/>
      <c r="B694" s="3"/>
      <c r="C694" s="3"/>
      <c r="D694" s="3"/>
      <c r="E694" s="3"/>
      <c r="F694" s="3"/>
      <c r="G694" s="3"/>
      <c r="H694" s="3"/>
      <c r="I694" s="3"/>
      <c r="J694" s="3"/>
      <c r="K694" s="3"/>
    </row>
    <row r="695" ht="14.25" customHeight="1">
      <c r="A695" s="3"/>
      <c r="B695" s="3"/>
      <c r="C695" s="3"/>
      <c r="D695" s="3"/>
      <c r="E695" s="3"/>
      <c r="F695" s="3"/>
      <c r="G695" s="3"/>
      <c r="H695" s="3"/>
      <c r="I695" s="3"/>
      <c r="J695" s="3"/>
      <c r="K695" s="3"/>
    </row>
    <row r="696" ht="14.25" customHeight="1">
      <c r="A696" s="3"/>
      <c r="B696" s="3"/>
      <c r="C696" s="3"/>
      <c r="D696" s="3"/>
      <c r="E696" s="3"/>
      <c r="F696" s="3"/>
      <c r="G696" s="3"/>
      <c r="H696" s="3"/>
      <c r="I696" s="3"/>
      <c r="J696" s="3"/>
      <c r="K696" s="3"/>
    </row>
    <row r="697" ht="14.25" customHeight="1">
      <c r="A697" s="3"/>
      <c r="B697" s="3"/>
      <c r="C697" s="3"/>
      <c r="D697" s="3"/>
      <c r="E697" s="3"/>
      <c r="F697" s="3"/>
      <c r="G697" s="3"/>
      <c r="H697" s="3"/>
      <c r="I697" s="3"/>
      <c r="J697" s="3"/>
      <c r="K697" s="3"/>
    </row>
    <row r="698" ht="14.25" customHeight="1">
      <c r="A698" s="3"/>
      <c r="B698" s="3"/>
      <c r="C698" s="3"/>
      <c r="D698" s="3"/>
      <c r="E698" s="3"/>
      <c r="F698" s="3"/>
      <c r="G698" s="3"/>
      <c r="H698" s="3"/>
      <c r="I698" s="3"/>
      <c r="J698" s="3"/>
      <c r="K698" s="3"/>
    </row>
    <row r="699" ht="14.25" customHeight="1">
      <c r="A699" s="3"/>
      <c r="B699" s="3"/>
      <c r="C699" s="3"/>
      <c r="D699" s="3"/>
      <c r="E699" s="3"/>
      <c r="F699" s="3"/>
      <c r="G699" s="3"/>
      <c r="H699" s="3"/>
      <c r="I699" s="3"/>
      <c r="J699" s="3"/>
      <c r="K699" s="3"/>
    </row>
    <row r="700" ht="14.25" customHeight="1">
      <c r="A700" s="3"/>
      <c r="B700" s="3"/>
      <c r="C700" s="3"/>
      <c r="D700" s="3"/>
      <c r="E700" s="3"/>
      <c r="F700" s="3"/>
      <c r="G700" s="3"/>
      <c r="H700" s="3"/>
      <c r="I700" s="3"/>
      <c r="J700" s="3"/>
      <c r="K700" s="3"/>
    </row>
    <row r="701" ht="14.25" customHeight="1">
      <c r="A701" s="3"/>
      <c r="B701" s="3"/>
      <c r="C701" s="3"/>
      <c r="D701" s="3"/>
      <c r="E701" s="3"/>
      <c r="F701" s="3"/>
      <c r="G701" s="3"/>
      <c r="H701" s="3"/>
      <c r="I701" s="3"/>
      <c r="J701" s="3"/>
      <c r="K701" s="3"/>
    </row>
    <row r="702" ht="14.25" customHeight="1">
      <c r="A702" s="3"/>
      <c r="B702" s="3"/>
      <c r="C702" s="3"/>
      <c r="D702" s="3"/>
      <c r="E702" s="3"/>
      <c r="F702" s="3"/>
      <c r="G702" s="3"/>
      <c r="H702" s="3"/>
      <c r="I702" s="3"/>
      <c r="J702" s="3"/>
      <c r="K702" s="3"/>
    </row>
    <row r="703" ht="14.25" customHeight="1">
      <c r="A703" s="3"/>
      <c r="B703" s="3"/>
      <c r="C703" s="3"/>
      <c r="D703" s="3"/>
      <c r="E703" s="3"/>
      <c r="F703" s="3"/>
      <c r="G703" s="3"/>
      <c r="H703" s="3"/>
      <c r="I703" s="3"/>
      <c r="J703" s="3"/>
      <c r="K703" s="3"/>
    </row>
    <row r="704" ht="14.25" customHeight="1">
      <c r="A704" s="3"/>
      <c r="B704" s="3"/>
      <c r="C704" s="3"/>
      <c r="D704" s="3"/>
      <c r="E704" s="3"/>
      <c r="F704" s="3"/>
      <c r="G704" s="3"/>
      <c r="H704" s="3"/>
      <c r="I704" s="3"/>
      <c r="J704" s="3"/>
      <c r="K704" s="3"/>
    </row>
    <row r="705" ht="14.25" customHeight="1">
      <c r="A705" s="3"/>
      <c r="B705" s="3"/>
      <c r="C705" s="3"/>
      <c r="D705" s="3"/>
      <c r="E705" s="3"/>
      <c r="F705" s="3"/>
      <c r="G705" s="3"/>
      <c r="H705" s="3"/>
      <c r="I705" s="3"/>
      <c r="J705" s="3"/>
      <c r="K705" s="3"/>
    </row>
    <row r="706" ht="14.25" customHeight="1">
      <c r="A706" s="3"/>
      <c r="B706" s="3"/>
      <c r="C706" s="3"/>
      <c r="D706" s="3"/>
      <c r="E706" s="3"/>
      <c r="F706" s="3"/>
      <c r="G706" s="3"/>
      <c r="H706" s="3"/>
      <c r="I706" s="3"/>
      <c r="J706" s="3"/>
      <c r="K706" s="3"/>
    </row>
    <row r="707" ht="14.25" customHeight="1">
      <c r="A707" s="3"/>
      <c r="B707" s="3"/>
      <c r="C707" s="3"/>
      <c r="D707" s="3"/>
      <c r="E707" s="3"/>
      <c r="F707" s="3"/>
      <c r="G707" s="3"/>
      <c r="H707" s="3"/>
      <c r="I707" s="3"/>
      <c r="J707" s="3"/>
      <c r="K707" s="3"/>
    </row>
    <row r="708" ht="14.25" customHeight="1">
      <c r="A708" s="3"/>
      <c r="B708" s="3"/>
      <c r="C708" s="3"/>
      <c r="D708" s="3"/>
      <c r="E708" s="3"/>
      <c r="F708" s="3"/>
      <c r="G708" s="3"/>
      <c r="H708" s="3"/>
      <c r="I708" s="3"/>
      <c r="J708" s="3"/>
      <c r="K708" s="3"/>
    </row>
    <row r="709" ht="14.25" customHeight="1">
      <c r="A709" s="3"/>
      <c r="B709" s="3"/>
      <c r="C709" s="3"/>
      <c r="D709" s="3"/>
      <c r="E709" s="3"/>
      <c r="F709" s="3"/>
      <c r="G709" s="3"/>
      <c r="H709" s="3"/>
      <c r="I709" s="3"/>
      <c r="J709" s="3"/>
      <c r="K709" s="3"/>
    </row>
    <row r="710" ht="14.25" customHeight="1">
      <c r="A710" s="3"/>
      <c r="B710" s="3"/>
      <c r="C710" s="3"/>
      <c r="D710" s="3"/>
      <c r="E710" s="3"/>
      <c r="F710" s="3"/>
      <c r="G710" s="3"/>
      <c r="H710" s="3"/>
      <c r="I710" s="3"/>
      <c r="J710" s="3"/>
      <c r="K710" s="3"/>
    </row>
    <row r="711" ht="14.25" customHeight="1">
      <c r="A711" s="3"/>
      <c r="B711" s="3"/>
      <c r="C711" s="3"/>
      <c r="D711" s="3"/>
      <c r="E711" s="3"/>
      <c r="F711" s="3"/>
      <c r="G711" s="3"/>
      <c r="H711" s="3"/>
      <c r="I711" s="3"/>
      <c r="J711" s="3"/>
      <c r="K711" s="3"/>
    </row>
    <row r="712" ht="14.25" customHeight="1">
      <c r="A712" s="3"/>
      <c r="B712" s="3"/>
      <c r="C712" s="3"/>
      <c r="D712" s="3"/>
      <c r="E712" s="3"/>
      <c r="F712" s="3"/>
      <c r="G712" s="3"/>
      <c r="H712" s="3"/>
      <c r="I712" s="3"/>
      <c r="J712" s="3"/>
      <c r="K712" s="3"/>
    </row>
    <row r="713" ht="14.25" customHeight="1">
      <c r="A713" s="3"/>
      <c r="B713" s="3"/>
      <c r="C713" s="3"/>
      <c r="D713" s="3"/>
      <c r="E713" s="3"/>
      <c r="F713" s="3"/>
      <c r="G713" s="3"/>
      <c r="H713" s="3"/>
      <c r="I713" s="3"/>
      <c r="J713" s="3"/>
      <c r="K713" s="3"/>
    </row>
    <row r="714" ht="14.25" customHeight="1">
      <c r="A714" s="3"/>
      <c r="B714" s="3"/>
      <c r="C714" s="3"/>
      <c r="D714" s="3"/>
      <c r="E714" s="3"/>
      <c r="F714" s="3"/>
      <c r="G714" s="3"/>
      <c r="H714" s="3"/>
      <c r="I714" s="3"/>
      <c r="J714" s="3"/>
      <c r="K714" s="3"/>
    </row>
    <row r="715" ht="14.25" customHeight="1">
      <c r="A715" s="3"/>
      <c r="B715" s="3"/>
      <c r="C715" s="3"/>
      <c r="D715" s="3"/>
      <c r="E715" s="3"/>
      <c r="F715" s="3"/>
      <c r="G715" s="3"/>
      <c r="H715" s="3"/>
      <c r="I715" s="3"/>
      <c r="J715" s="3"/>
      <c r="K715" s="3"/>
    </row>
    <row r="716" ht="14.25" customHeight="1">
      <c r="A716" s="3"/>
      <c r="B716" s="3"/>
      <c r="C716" s="3"/>
      <c r="D716" s="3"/>
      <c r="E716" s="3"/>
      <c r="F716" s="3"/>
      <c r="G716" s="3"/>
      <c r="H716" s="3"/>
      <c r="I716" s="3"/>
      <c r="J716" s="3"/>
      <c r="K716" s="3"/>
    </row>
    <row r="717" ht="14.25" customHeight="1">
      <c r="A717" s="3"/>
      <c r="B717" s="3"/>
      <c r="C717" s="3"/>
      <c r="D717" s="3"/>
      <c r="E717" s="3"/>
      <c r="F717" s="3"/>
      <c r="G717" s="3"/>
      <c r="H717" s="3"/>
      <c r="I717" s="3"/>
      <c r="J717" s="3"/>
      <c r="K717" s="3"/>
    </row>
    <row r="718" ht="14.25" customHeight="1">
      <c r="A718" s="3"/>
      <c r="B718" s="3"/>
      <c r="C718" s="3"/>
      <c r="D718" s="3"/>
      <c r="E718" s="3"/>
      <c r="F718" s="3"/>
      <c r="G718" s="3"/>
      <c r="H718" s="3"/>
      <c r="I718" s="3"/>
      <c r="J718" s="3"/>
      <c r="K718" s="3"/>
    </row>
    <row r="719" ht="14.25" customHeight="1">
      <c r="A719" s="3"/>
      <c r="B719" s="3"/>
      <c r="C719" s="3"/>
      <c r="D719" s="3"/>
      <c r="E719" s="3"/>
      <c r="F719" s="3"/>
      <c r="G719" s="3"/>
      <c r="H719" s="3"/>
      <c r="I719" s="3"/>
      <c r="J719" s="3"/>
      <c r="K719" s="3"/>
    </row>
    <row r="720" ht="14.25" customHeight="1">
      <c r="A720" s="3"/>
      <c r="B720" s="3"/>
      <c r="C720" s="3"/>
      <c r="D720" s="3"/>
      <c r="E720" s="3"/>
      <c r="F720" s="3"/>
      <c r="G720" s="3"/>
      <c r="H720" s="3"/>
      <c r="I720" s="3"/>
      <c r="J720" s="3"/>
      <c r="K720" s="3"/>
    </row>
    <row r="721" ht="14.25" customHeight="1">
      <c r="A721" s="3"/>
      <c r="B721" s="3"/>
      <c r="C721" s="3"/>
      <c r="D721" s="3"/>
      <c r="E721" s="3"/>
      <c r="F721" s="3"/>
      <c r="G721" s="3"/>
      <c r="H721" s="3"/>
      <c r="I721" s="3"/>
      <c r="J721" s="3"/>
      <c r="K721" s="3"/>
    </row>
    <row r="722" ht="14.25" customHeight="1">
      <c r="A722" s="3"/>
      <c r="B722" s="3"/>
      <c r="C722" s="3"/>
      <c r="D722" s="3"/>
      <c r="E722" s="3"/>
      <c r="F722" s="3"/>
      <c r="G722" s="3"/>
      <c r="H722" s="3"/>
      <c r="I722" s="3"/>
      <c r="J722" s="3"/>
      <c r="K722" s="3"/>
    </row>
    <row r="723" ht="14.25" customHeight="1">
      <c r="A723" s="3"/>
      <c r="B723" s="3"/>
      <c r="C723" s="3"/>
      <c r="D723" s="3"/>
      <c r="E723" s="3"/>
      <c r="F723" s="3"/>
      <c r="G723" s="3"/>
      <c r="H723" s="3"/>
      <c r="I723" s="3"/>
      <c r="J723" s="3"/>
      <c r="K723" s="3"/>
    </row>
    <row r="724" ht="14.25" customHeight="1">
      <c r="A724" s="3"/>
      <c r="B724" s="3"/>
      <c r="C724" s="3"/>
      <c r="D724" s="3"/>
      <c r="E724" s="3"/>
      <c r="F724" s="3"/>
      <c r="G724" s="3"/>
      <c r="H724" s="3"/>
      <c r="I724" s="3"/>
      <c r="J724" s="3"/>
      <c r="K724" s="3"/>
    </row>
    <row r="725" ht="14.25" customHeight="1">
      <c r="A725" s="3"/>
      <c r="B725" s="3"/>
      <c r="C725" s="3"/>
      <c r="D725" s="3"/>
      <c r="E725" s="3"/>
      <c r="F725" s="3"/>
      <c r="G725" s="3"/>
      <c r="H725" s="3"/>
      <c r="I725" s="3"/>
      <c r="J725" s="3"/>
      <c r="K725" s="3"/>
    </row>
    <row r="726" ht="14.25" customHeight="1">
      <c r="A726" s="3"/>
      <c r="B726" s="3"/>
      <c r="C726" s="3"/>
      <c r="D726" s="3"/>
      <c r="E726" s="3"/>
      <c r="F726" s="3"/>
      <c r="G726" s="3"/>
      <c r="H726" s="3"/>
      <c r="I726" s="3"/>
      <c r="J726" s="3"/>
      <c r="K726" s="3"/>
    </row>
    <row r="727" ht="14.25" customHeight="1">
      <c r="A727" s="3"/>
      <c r="B727" s="3"/>
      <c r="C727" s="3"/>
      <c r="D727" s="3"/>
      <c r="E727" s="3"/>
      <c r="F727" s="3"/>
      <c r="G727" s="3"/>
      <c r="H727" s="3"/>
      <c r="I727" s="3"/>
      <c r="J727" s="3"/>
      <c r="K727" s="3"/>
    </row>
    <row r="728" ht="14.25" customHeight="1">
      <c r="A728" s="3"/>
      <c r="B728" s="3"/>
      <c r="C728" s="3"/>
      <c r="D728" s="3"/>
      <c r="E728" s="3"/>
      <c r="F728" s="3"/>
      <c r="G728" s="3"/>
      <c r="H728" s="3"/>
      <c r="I728" s="3"/>
      <c r="J728" s="3"/>
      <c r="K728" s="3"/>
    </row>
    <row r="729" ht="14.25" customHeight="1">
      <c r="A729" s="3"/>
      <c r="B729" s="3"/>
      <c r="C729" s="3"/>
      <c r="D729" s="3"/>
      <c r="E729" s="3"/>
      <c r="F729" s="3"/>
      <c r="G729" s="3"/>
      <c r="H729" s="3"/>
      <c r="I729" s="3"/>
      <c r="J729" s="3"/>
      <c r="K729" s="3"/>
    </row>
    <row r="730" ht="14.25" customHeight="1">
      <c r="A730" s="3"/>
      <c r="B730" s="3"/>
      <c r="C730" s="3"/>
      <c r="D730" s="3"/>
      <c r="E730" s="3"/>
      <c r="F730" s="3"/>
      <c r="G730" s="3"/>
      <c r="H730" s="3"/>
      <c r="I730" s="3"/>
      <c r="J730" s="3"/>
      <c r="K730" s="3"/>
    </row>
    <row r="731" ht="14.25" customHeight="1">
      <c r="A731" s="3"/>
      <c r="B731" s="3"/>
      <c r="C731" s="3"/>
      <c r="D731" s="3"/>
      <c r="E731" s="3"/>
      <c r="F731" s="3"/>
      <c r="G731" s="3"/>
      <c r="H731" s="3"/>
      <c r="I731" s="3"/>
      <c r="J731" s="3"/>
      <c r="K731" s="3"/>
    </row>
    <row r="732" ht="14.25" customHeight="1">
      <c r="A732" s="3"/>
      <c r="B732" s="3"/>
      <c r="C732" s="3"/>
      <c r="D732" s="3"/>
      <c r="E732" s="3"/>
      <c r="F732" s="3"/>
      <c r="G732" s="3"/>
      <c r="H732" s="3"/>
      <c r="I732" s="3"/>
      <c r="J732" s="3"/>
      <c r="K732" s="3"/>
    </row>
    <row r="733" ht="14.25" customHeight="1">
      <c r="A733" s="3"/>
      <c r="B733" s="3"/>
      <c r="C733" s="3"/>
      <c r="D733" s="3"/>
      <c r="E733" s="3"/>
      <c r="F733" s="3"/>
      <c r="G733" s="3"/>
      <c r="H733" s="3"/>
      <c r="I733" s="3"/>
      <c r="J733" s="3"/>
      <c r="K733" s="3"/>
    </row>
    <row r="734" ht="14.25" customHeight="1">
      <c r="A734" s="3"/>
      <c r="B734" s="3"/>
      <c r="C734" s="3"/>
      <c r="D734" s="3"/>
      <c r="E734" s="3"/>
      <c r="F734" s="3"/>
      <c r="G734" s="3"/>
      <c r="H734" s="3"/>
      <c r="I734" s="3"/>
      <c r="J734" s="3"/>
      <c r="K734" s="3"/>
    </row>
    <row r="735" ht="14.25" customHeight="1">
      <c r="A735" s="3"/>
      <c r="B735" s="3"/>
      <c r="C735" s="3"/>
      <c r="D735" s="3"/>
      <c r="E735" s="3"/>
      <c r="F735" s="3"/>
      <c r="G735" s="3"/>
      <c r="H735" s="3"/>
      <c r="I735" s="3"/>
      <c r="J735" s="3"/>
      <c r="K735" s="3"/>
    </row>
    <row r="736" ht="14.25" customHeight="1">
      <c r="A736" s="3"/>
      <c r="B736" s="3"/>
      <c r="C736" s="3"/>
      <c r="D736" s="3"/>
      <c r="E736" s="3"/>
      <c r="F736" s="3"/>
      <c r="G736" s="3"/>
      <c r="H736" s="3"/>
      <c r="I736" s="3"/>
      <c r="J736" s="3"/>
      <c r="K736" s="3"/>
    </row>
    <row r="737" ht="14.25" customHeight="1">
      <c r="A737" s="3"/>
      <c r="B737" s="3"/>
      <c r="C737" s="3"/>
      <c r="D737" s="3"/>
      <c r="E737" s="3"/>
      <c r="F737" s="3"/>
      <c r="G737" s="3"/>
      <c r="H737" s="3"/>
      <c r="I737" s="3"/>
      <c r="J737" s="3"/>
      <c r="K737" s="3"/>
    </row>
    <row r="738" ht="14.25" customHeight="1">
      <c r="A738" s="3"/>
      <c r="B738" s="3"/>
      <c r="C738" s="3"/>
      <c r="D738" s="3"/>
      <c r="E738" s="3"/>
      <c r="F738" s="3"/>
      <c r="G738" s="3"/>
      <c r="H738" s="3"/>
      <c r="I738" s="3"/>
      <c r="J738" s="3"/>
      <c r="K738" s="3"/>
    </row>
    <row r="739" ht="14.25" customHeight="1">
      <c r="A739" s="3"/>
      <c r="B739" s="3"/>
      <c r="C739" s="3"/>
      <c r="D739" s="3"/>
      <c r="E739" s="3"/>
      <c r="F739" s="3"/>
      <c r="G739" s="3"/>
      <c r="H739" s="3"/>
      <c r="I739" s="3"/>
      <c r="J739" s="3"/>
      <c r="K739" s="3"/>
    </row>
    <row r="740" ht="14.25" customHeight="1">
      <c r="A740" s="3"/>
      <c r="B740" s="3"/>
      <c r="C740" s="3"/>
      <c r="D740" s="3"/>
      <c r="E740" s="3"/>
      <c r="F740" s="3"/>
      <c r="G740" s="3"/>
      <c r="H740" s="3"/>
      <c r="I740" s="3"/>
      <c r="J740" s="3"/>
      <c r="K740" s="3"/>
    </row>
    <row r="741" ht="14.25" customHeight="1">
      <c r="A741" s="3"/>
      <c r="B741" s="3"/>
      <c r="C741" s="3"/>
      <c r="D741" s="3"/>
      <c r="E741" s="3"/>
      <c r="F741" s="3"/>
      <c r="G741" s="3"/>
      <c r="H741" s="3"/>
      <c r="I741" s="3"/>
      <c r="J741" s="3"/>
      <c r="K741" s="3"/>
    </row>
    <row r="742" ht="14.25" customHeight="1">
      <c r="A742" s="3"/>
      <c r="B742" s="3"/>
      <c r="C742" s="3"/>
      <c r="D742" s="3"/>
      <c r="E742" s="3"/>
      <c r="F742" s="3"/>
      <c r="G742" s="3"/>
      <c r="H742" s="3"/>
      <c r="I742" s="3"/>
      <c r="J742" s="3"/>
      <c r="K742" s="3"/>
    </row>
    <row r="743" ht="14.25" customHeight="1">
      <c r="A743" s="3"/>
      <c r="B743" s="3"/>
      <c r="C743" s="3"/>
      <c r="D743" s="3"/>
      <c r="E743" s="3"/>
      <c r="F743" s="3"/>
      <c r="G743" s="3"/>
      <c r="H743" s="3"/>
      <c r="I743" s="3"/>
      <c r="J743" s="3"/>
      <c r="K743" s="3"/>
    </row>
    <row r="744" ht="14.25" customHeight="1">
      <c r="A744" s="3"/>
      <c r="B744" s="3"/>
      <c r="C744" s="3"/>
      <c r="D744" s="3"/>
      <c r="E744" s="3"/>
      <c r="F744" s="3"/>
      <c r="G744" s="3"/>
      <c r="H744" s="3"/>
      <c r="I744" s="3"/>
      <c r="J744" s="3"/>
      <c r="K744" s="3"/>
    </row>
    <row r="745" ht="14.25" customHeight="1">
      <c r="A745" s="3"/>
      <c r="B745" s="3"/>
      <c r="C745" s="3"/>
      <c r="D745" s="3"/>
      <c r="E745" s="3"/>
      <c r="F745" s="3"/>
      <c r="G745" s="3"/>
      <c r="H745" s="3"/>
      <c r="I745" s="3"/>
      <c r="J745" s="3"/>
      <c r="K745" s="3"/>
    </row>
    <row r="746" ht="14.25" customHeight="1">
      <c r="A746" s="3"/>
      <c r="B746" s="3"/>
      <c r="C746" s="3"/>
      <c r="D746" s="3"/>
      <c r="E746" s="3"/>
      <c r="F746" s="3"/>
      <c r="G746" s="3"/>
      <c r="H746" s="3"/>
      <c r="I746" s="3"/>
      <c r="J746" s="3"/>
      <c r="K746" s="3"/>
    </row>
    <row r="747" ht="14.25" customHeight="1">
      <c r="A747" s="3"/>
      <c r="B747" s="3"/>
      <c r="C747" s="3"/>
      <c r="D747" s="3"/>
      <c r="E747" s="3"/>
      <c r="F747" s="3"/>
      <c r="G747" s="3"/>
      <c r="H747" s="3"/>
      <c r="I747" s="3"/>
      <c r="J747" s="3"/>
      <c r="K747" s="3"/>
    </row>
    <row r="748" ht="14.25" customHeight="1">
      <c r="A748" s="3"/>
      <c r="B748" s="3"/>
      <c r="C748" s="3"/>
      <c r="D748" s="3"/>
      <c r="E748" s="3"/>
      <c r="F748" s="3"/>
      <c r="G748" s="3"/>
      <c r="H748" s="3"/>
      <c r="I748" s="3"/>
      <c r="J748" s="3"/>
      <c r="K748" s="3"/>
    </row>
    <row r="749" ht="14.25" customHeight="1">
      <c r="A749" s="3"/>
      <c r="B749" s="3"/>
      <c r="C749" s="3"/>
      <c r="D749" s="3"/>
      <c r="E749" s="3"/>
      <c r="F749" s="3"/>
      <c r="G749" s="3"/>
      <c r="H749" s="3"/>
      <c r="I749" s="3"/>
      <c r="J749" s="3"/>
      <c r="K749" s="3"/>
    </row>
    <row r="750" ht="14.25" customHeight="1">
      <c r="A750" s="3"/>
      <c r="B750" s="3"/>
      <c r="C750" s="3"/>
      <c r="D750" s="3"/>
      <c r="E750" s="3"/>
      <c r="F750" s="3"/>
      <c r="G750" s="3"/>
      <c r="H750" s="3"/>
      <c r="I750" s="3"/>
      <c r="J750" s="3"/>
      <c r="K750" s="3"/>
    </row>
    <row r="751" ht="14.25" customHeight="1">
      <c r="A751" s="3"/>
      <c r="B751" s="3"/>
      <c r="C751" s="3"/>
      <c r="D751" s="3"/>
      <c r="E751" s="3"/>
      <c r="F751" s="3"/>
      <c r="G751" s="3"/>
      <c r="H751" s="3"/>
      <c r="I751" s="3"/>
      <c r="J751" s="3"/>
      <c r="K751" s="3"/>
    </row>
    <row r="752" ht="14.25" customHeight="1">
      <c r="A752" s="3"/>
      <c r="B752" s="3"/>
      <c r="C752" s="3"/>
      <c r="D752" s="3"/>
      <c r="E752" s="3"/>
      <c r="F752" s="3"/>
      <c r="G752" s="3"/>
      <c r="H752" s="3"/>
      <c r="I752" s="3"/>
      <c r="J752" s="3"/>
      <c r="K752" s="3"/>
    </row>
    <row r="753" ht="14.25" customHeight="1">
      <c r="A753" s="3"/>
      <c r="B753" s="3"/>
      <c r="C753" s="3"/>
      <c r="D753" s="3"/>
      <c r="E753" s="3"/>
      <c r="F753" s="3"/>
      <c r="G753" s="3"/>
      <c r="H753" s="3"/>
      <c r="I753" s="3"/>
      <c r="J753" s="3"/>
      <c r="K753" s="3"/>
    </row>
    <row r="754" ht="14.25" customHeight="1">
      <c r="A754" s="3"/>
      <c r="B754" s="3"/>
      <c r="C754" s="3"/>
      <c r="D754" s="3"/>
      <c r="E754" s="3"/>
      <c r="F754" s="3"/>
      <c r="G754" s="3"/>
      <c r="H754" s="3"/>
      <c r="I754" s="3"/>
      <c r="J754" s="3"/>
      <c r="K754" s="3"/>
    </row>
    <row r="755" ht="14.25" customHeight="1">
      <c r="A755" s="3"/>
      <c r="B755" s="3"/>
      <c r="C755" s="3"/>
      <c r="D755" s="3"/>
      <c r="E755" s="3"/>
      <c r="F755" s="3"/>
      <c r="G755" s="3"/>
      <c r="H755" s="3"/>
      <c r="I755" s="3"/>
      <c r="J755" s="3"/>
      <c r="K755" s="3"/>
    </row>
    <row r="756" ht="14.25" customHeight="1">
      <c r="A756" s="3"/>
      <c r="B756" s="3"/>
      <c r="C756" s="3"/>
      <c r="D756" s="3"/>
      <c r="E756" s="3"/>
      <c r="F756" s="3"/>
      <c r="G756" s="3"/>
      <c r="H756" s="3"/>
      <c r="I756" s="3"/>
      <c r="J756" s="3"/>
      <c r="K756" s="3"/>
    </row>
    <row r="757" ht="14.25" customHeight="1">
      <c r="A757" s="3"/>
      <c r="B757" s="3"/>
      <c r="C757" s="3"/>
      <c r="D757" s="3"/>
      <c r="E757" s="3"/>
      <c r="F757" s="3"/>
      <c r="G757" s="3"/>
      <c r="H757" s="3"/>
      <c r="I757" s="3"/>
      <c r="J757" s="3"/>
      <c r="K757" s="3"/>
    </row>
    <row r="758" ht="14.25" customHeight="1">
      <c r="A758" s="3"/>
      <c r="B758" s="3"/>
      <c r="C758" s="3"/>
      <c r="D758" s="3"/>
      <c r="E758" s="3"/>
      <c r="F758" s="3"/>
      <c r="G758" s="3"/>
      <c r="H758" s="3"/>
      <c r="I758" s="3"/>
      <c r="J758" s="3"/>
      <c r="K758" s="3"/>
    </row>
    <row r="759" ht="14.25" customHeight="1">
      <c r="A759" s="3"/>
      <c r="B759" s="3"/>
      <c r="C759" s="3"/>
      <c r="D759" s="3"/>
      <c r="E759" s="3"/>
      <c r="F759" s="3"/>
      <c r="G759" s="3"/>
      <c r="H759" s="3"/>
      <c r="I759" s="3"/>
      <c r="J759" s="3"/>
      <c r="K759" s="3"/>
    </row>
    <row r="760" ht="14.25" customHeight="1">
      <c r="A760" s="3"/>
      <c r="B760" s="3"/>
      <c r="C760" s="3"/>
      <c r="D760" s="3"/>
      <c r="E760" s="3"/>
      <c r="F760" s="3"/>
      <c r="G760" s="3"/>
      <c r="H760" s="3"/>
      <c r="I760" s="3"/>
      <c r="J760" s="3"/>
      <c r="K760" s="3"/>
    </row>
    <row r="761" ht="14.25" customHeight="1">
      <c r="A761" s="3"/>
      <c r="B761" s="3"/>
      <c r="C761" s="3"/>
      <c r="D761" s="3"/>
      <c r="E761" s="3"/>
      <c r="F761" s="3"/>
      <c r="G761" s="3"/>
      <c r="H761" s="3"/>
      <c r="I761" s="3"/>
      <c r="J761" s="3"/>
      <c r="K761" s="3"/>
    </row>
    <row r="762" ht="14.25" customHeight="1">
      <c r="A762" s="3"/>
      <c r="B762" s="3"/>
      <c r="C762" s="3"/>
      <c r="D762" s="3"/>
      <c r="E762" s="3"/>
      <c r="F762" s="3"/>
      <c r="G762" s="3"/>
      <c r="H762" s="3"/>
      <c r="I762" s="3"/>
      <c r="J762" s="3"/>
      <c r="K762" s="3"/>
    </row>
    <row r="763" ht="14.25" customHeight="1">
      <c r="A763" s="3"/>
      <c r="B763" s="3"/>
      <c r="C763" s="3"/>
      <c r="D763" s="3"/>
      <c r="E763" s="3"/>
      <c r="F763" s="3"/>
      <c r="G763" s="3"/>
      <c r="H763" s="3"/>
      <c r="I763" s="3"/>
      <c r="J763" s="3"/>
      <c r="K763" s="3"/>
    </row>
    <row r="764" ht="14.25" customHeight="1">
      <c r="A764" s="3"/>
      <c r="B764" s="3"/>
      <c r="C764" s="3"/>
      <c r="D764" s="3"/>
      <c r="E764" s="3"/>
      <c r="F764" s="3"/>
      <c r="G764" s="3"/>
      <c r="H764" s="3"/>
      <c r="I764" s="3"/>
      <c r="J764" s="3"/>
      <c r="K764" s="3"/>
    </row>
    <row r="765" ht="14.25" customHeight="1">
      <c r="A765" s="3"/>
      <c r="B765" s="3"/>
      <c r="C765" s="3"/>
      <c r="D765" s="3"/>
      <c r="E765" s="3"/>
      <c r="F765" s="3"/>
      <c r="G765" s="3"/>
      <c r="H765" s="3"/>
      <c r="I765" s="3"/>
      <c r="J765" s="3"/>
      <c r="K765" s="3"/>
    </row>
    <row r="766" ht="14.25" customHeight="1">
      <c r="A766" s="3"/>
      <c r="B766" s="3"/>
      <c r="C766" s="3"/>
      <c r="D766" s="3"/>
      <c r="E766" s="3"/>
      <c r="F766" s="3"/>
      <c r="G766" s="3"/>
      <c r="H766" s="3"/>
      <c r="I766" s="3"/>
      <c r="J766" s="3"/>
      <c r="K766" s="3"/>
    </row>
    <row r="767" ht="14.25" customHeight="1">
      <c r="A767" s="3"/>
      <c r="B767" s="3"/>
      <c r="C767" s="3"/>
      <c r="D767" s="3"/>
      <c r="E767" s="3"/>
      <c r="F767" s="3"/>
      <c r="G767" s="3"/>
      <c r="H767" s="3"/>
      <c r="I767" s="3"/>
      <c r="J767" s="3"/>
      <c r="K767" s="3"/>
    </row>
    <row r="768" ht="14.25" customHeight="1">
      <c r="A768" s="3"/>
      <c r="B768" s="3"/>
      <c r="C768" s="3"/>
      <c r="D768" s="3"/>
      <c r="E768" s="3"/>
      <c r="F768" s="3"/>
      <c r="G768" s="3"/>
      <c r="H768" s="3"/>
      <c r="I768" s="3"/>
      <c r="J768" s="3"/>
      <c r="K768" s="3"/>
    </row>
    <row r="769" ht="14.25" customHeight="1">
      <c r="A769" s="3"/>
      <c r="B769" s="3"/>
      <c r="C769" s="3"/>
      <c r="D769" s="3"/>
      <c r="E769" s="3"/>
      <c r="F769" s="3"/>
      <c r="G769" s="3"/>
      <c r="H769" s="3"/>
      <c r="I769" s="3"/>
      <c r="J769" s="3"/>
      <c r="K769" s="3"/>
    </row>
    <row r="770" ht="14.25" customHeight="1">
      <c r="A770" s="3"/>
      <c r="B770" s="3"/>
      <c r="C770" s="3"/>
      <c r="D770" s="3"/>
      <c r="E770" s="3"/>
      <c r="F770" s="3"/>
      <c r="G770" s="3"/>
      <c r="H770" s="3"/>
      <c r="I770" s="3"/>
      <c r="J770" s="3"/>
      <c r="K770" s="3"/>
    </row>
    <row r="771" ht="14.25" customHeight="1">
      <c r="A771" s="3"/>
      <c r="B771" s="3"/>
      <c r="C771" s="3"/>
      <c r="D771" s="3"/>
      <c r="E771" s="3"/>
      <c r="F771" s="3"/>
      <c r="G771" s="3"/>
      <c r="H771" s="3"/>
      <c r="I771" s="3"/>
      <c r="J771" s="3"/>
      <c r="K771" s="3"/>
    </row>
    <row r="772" ht="14.25" customHeight="1">
      <c r="A772" s="3"/>
      <c r="B772" s="3"/>
      <c r="C772" s="3"/>
      <c r="D772" s="3"/>
      <c r="E772" s="3"/>
      <c r="F772" s="3"/>
      <c r="G772" s="3"/>
      <c r="H772" s="3"/>
      <c r="I772" s="3"/>
      <c r="J772" s="3"/>
      <c r="K772" s="3"/>
    </row>
    <row r="773" ht="14.25" customHeight="1">
      <c r="A773" s="3"/>
      <c r="B773" s="3"/>
      <c r="C773" s="3"/>
      <c r="D773" s="3"/>
      <c r="E773" s="3"/>
      <c r="F773" s="3"/>
      <c r="G773" s="3"/>
      <c r="H773" s="3"/>
      <c r="I773" s="3"/>
      <c r="J773" s="3"/>
      <c r="K773" s="3"/>
    </row>
    <row r="774" ht="14.25" customHeight="1">
      <c r="A774" s="3"/>
      <c r="B774" s="3"/>
      <c r="C774" s="3"/>
      <c r="D774" s="3"/>
      <c r="E774" s="3"/>
      <c r="F774" s="3"/>
      <c r="G774" s="3"/>
      <c r="H774" s="3"/>
      <c r="I774" s="3"/>
      <c r="J774" s="3"/>
      <c r="K774" s="3"/>
    </row>
    <row r="775" ht="14.25" customHeight="1">
      <c r="A775" s="3"/>
      <c r="B775" s="3"/>
      <c r="C775" s="3"/>
      <c r="D775" s="3"/>
      <c r="E775" s="3"/>
      <c r="F775" s="3"/>
      <c r="G775" s="3"/>
      <c r="H775" s="3"/>
      <c r="I775" s="3"/>
      <c r="J775" s="3"/>
      <c r="K775" s="3"/>
    </row>
    <row r="776" ht="14.25" customHeight="1">
      <c r="A776" s="3"/>
      <c r="B776" s="3"/>
      <c r="C776" s="3"/>
      <c r="D776" s="3"/>
      <c r="E776" s="3"/>
      <c r="F776" s="3"/>
      <c r="G776" s="3"/>
      <c r="H776" s="3"/>
      <c r="I776" s="3"/>
      <c r="J776" s="3"/>
      <c r="K776" s="3"/>
    </row>
    <row r="777" ht="14.25" customHeight="1">
      <c r="A777" s="3"/>
      <c r="B777" s="3"/>
      <c r="C777" s="3"/>
      <c r="D777" s="3"/>
      <c r="E777" s="3"/>
      <c r="F777" s="3"/>
      <c r="G777" s="3"/>
      <c r="H777" s="3"/>
      <c r="I777" s="3"/>
      <c r="J777" s="3"/>
      <c r="K777" s="3"/>
    </row>
    <row r="778" ht="14.25" customHeight="1">
      <c r="A778" s="3"/>
      <c r="B778" s="3"/>
      <c r="C778" s="3"/>
      <c r="D778" s="3"/>
      <c r="E778" s="3"/>
      <c r="F778" s="3"/>
      <c r="G778" s="3"/>
      <c r="H778" s="3"/>
      <c r="I778" s="3"/>
      <c r="J778" s="3"/>
      <c r="K778" s="3"/>
    </row>
    <row r="779" ht="14.25" customHeight="1">
      <c r="A779" s="3"/>
      <c r="B779" s="3"/>
      <c r="C779" s="3"/>
      <c r="D779" s="3"/>
      <c r="E779" s="3"/>
      <c r="F779" s="3"/>
      <c r="G779" s="3"/>
      <c r="H779" s="3"/>
      <c r="I779" s="3"/>
      <c r="J779" s="3"/>
      <c r="K779" s="3"/>
    </row>
    <row r="780" ht="14.25" customHeight="1">
      <c r="A780" s="3"/>
      <c r="B780" s="3"/>
      <c r="C780" s="3"/>
      <c r="D780" s="3"/>
      <c r="E780" s="3"/>
      <c r="F780" s="3"/>
      <c r="G780" s="3"/>
      <c r="H780" s="3"/>
      <c r="I780" s="3"/>
      <c r="J780" s="3"/>
      <c r="K780" s="3"/>
    </row>
    <row r="781" ht="14.25" customHeight="1">
      <c r="A781" s="3"/>
      <c r="B781" s="3"/>
      <c r="C781" s="3"/>
      <c r="D781" s="3"/>
      <c r="E781" s="3"/>
      <c r="F781" s="3"/>
      <c r="G781" s="3"/>
      <c r="H781" s="3"/>
      <c r="I781" s="3"/>
      <c r="J781" s="3"/>
      <c r="K781" s="3"/>
    </row>
    <row r="782" ht="14.25" customHeight="1">
      <c r="A782" s="3"/>
      <c r="B782" s="3"/>
      <c r="C782" s="3"/>
      <c r="D782" s="3"/>
      <c r="E782" s="3"/>
      <c r="F782" s="3"/>
      <c r="G782" s="3"/>
      <c r="H782" s="3"/>
      <c r="I782" s="3"/>
      <c r="J782" s="3"/>
      <c r="K782" s="3"/>
    </row>
    <row r="783" ht="14.25" customHeight="1">
      <c r="A783" s="3"/>
      <c r="B783" s="3"/>
      <c r="C783" s="3"/>
      <c r="D783" s="3"/>
      <c r="E783" s="3"/>
      <c r="F783" s="3"/>
      <c r="G783" s="3"/>
      <c r="H783" s="3"/>
      <c r="I783" s="3"/>
      <c r="J783" s="3"/>
      <c r="K783" s="3"/>
    </row>
    <row r="784" ht="14.25" customHeight="1">
      <c r="A784" s="3"/>
      <c r="B784" s="3"/>
      <c r="C784" s="3"/>
      <c r="D784" s="3"/>
      <c r="E784" s="3"/>
      <c r="F784" s="3"/>
      <c r="G784" s="3"/>
      <c r="H784" s="3"/>
      <c r="I784" s="3"/>
      <c r="J784" s="3"/>
      <c r="K784" s="3"/>
    </row>
    <row r="785" ht="14.25" customHeight="1">
      <c r="A785" s="3"/>
      <c r="B785" s="3"/>
      <c r="C785" s="3"/>
      <c r="D785" s="3"/>
      <c r="E785" s="3"/>
      <c r="F785" s="3"/>
      <c r="G785" s="3"/>
      <c r="H785" s="3"/>
      <c r="I785" s="3"/>
      <c r="J785" s="3"/>
      <c r="K785" s="3"/>
    </row>
    <row r="786" ht="14.25" customHeight="1">
      <c r="A786" s="3"/>
      <c r="B786" s="3"/>
      <c r="C786" s="3"/>
      <c r="D786" s="3"/>
      <c r="E786" s="3"/>
      <c r="F786" s="3"/>
      <c r="G786" s="3"/>
      <c r="H786" s="3"/>
      <c r="I786" s="3"/>
      <c r="J786" s="3"/>
      <c r="K786" s="3"/>
    </row>
    <row r="787" ht="14.25" customHeight="1">
      <c r="A787" s="3"/>
      <c r="B787" s="3"/>
      <c r="C787" s="3"/>
      <c r="D787" s="3"/>
      <c r="E787" s="3"/>
      <c r="F787" s="3"/>
      <c r="G787" s="3"/>
      <c r="H787" s="3"/>
      <c r="I787" s="3"/>
      <c r="J787" s="3"/>
      <c r="K787" s="3"/>
    </row>
    <row r="788" ht="14.25" customHeight="1">
      <c r="A788" s="3"/>
      <c r="B788" s="3"/>
      <c r="C788" s="3"/>
      <c r="D788" s="3"/>
      <c r="E788" s="3"/>
      <c r="F788" s="3"/>
      <c r="G788" s="3"/>
      <c r="H788" s="3"/>
      <c r="I788" s="3"/>
      <c r="J788" s="3"/>
      <c r="K788" s="3"/>
    </row>
    <row r="789" ht="14.25" customHeight="1">
      <c r="A789" s="3"/>
      <c r="B789" s="3"/>
      <c r="C789" s="3"/>
      <c r="D789" s="3"/>
      <c r="E789" s="3"/>
      <c r="F789" s="3"/>
      <c r="G789" s="3"/>
      <c r="H789" s="3"/>
      <c r="I789" s="3"/>
      <c r="J789" s="3"/>
      <c r="K789" s="3"/>
    </row>
    <row r="790" ht="14.25" customHeight="1">
      <c r="A790" s="3"/>
      <c r="B790" s="3"/>
      <c r="C790" s="3"/>
      <c r="D790" s="3"/>
      <c r="E790" s="3"/>
      <c r="F790" s="3"/>
      <c r="G790" s="3"/>
      <c r="H790" s="3"/>
      <c r="I790" s="3"/>
      <c r="J790" s="3"/>
      <c r="K790" s="3"/>
    </row>
    <row r="791" ht="14.25" customHeight="1">
      <c r="A791" s="3"/>
      <c r="B791" s="3"/>
      <c r="C791" s="3"/>
      <c r="D791" s="3"/>
      <c r="E791" s="3"/>
      <c r="F791" s="3"/>
      <c r="G791" s="3"/>
      <c r="H791" s="3"/>
      <c r="I791" s="3"/>
      <c r="J791" s="3"/>
      <c r="K791" s="3"/>
    </row>
    <row r="792" ht="14.25" customHeight="1">
      <c r="A792" s="3"/>
      <c r="B792" s="3"/>
      <c r="C792" s="3"/>
      <c r="D792" s="3"/>
      <c r="E792" s="3"/>
      <c r="F792" s="3"/>
      <c r="G792" s="3"/>
      <c r="H792" s="3"/>
      <c r="I792" s="3"/>
      <c r="J792" s="3"/>
      <c r="K792" s="3"/>
    </row>
    <row r="793" ht="14.25" customHeight="1">
      <c r="A793" s="3"/>
      <c r="B793" s="3"/>
      <c r="C793" s="3"/>
      <c r="D793" s="3"/>
      <c r="E793" s="3"/>
      <c r="F793" s="3"/>
      <c r="G793" s="3"/>
      <c r="H793" s="3"/>
      <c r="I793" s="3"/>
      <c r="J793" s="3"/>
      <c r="K793" s="3"/>
    </row>
    <row r="794" ht="14.25" customHeight="1">
      <c r="A794" s="3"/>
      <c r="B794" s="3"/>
      <c r="C794" s="3"/>
      <c r="D794" s="3"/>
      <c r="E794" s="3"/>
      <c r="F794" s="3"/>
      <c r="G794" s="3"/>
      <c r="H794" s="3"/>
      <c r="I794" s="3"/>
      <c r="J794" s="3"/>
      <c r="K794" s="3"/>
    </row>
    <row r="795" ht="14.25" customHeight="1">
      <c r="A795" s="3"/>
      <c r="B795" s="3"/>
      <c r="C795" s="3"/>
      <c r="D795" s="3"/>
      <c r="E795" s="3"/>
      <c r="F795" s="3"/>
      <c r="G795" s="3"/>
      <c r="H795" s="3"/>
      <c r="I795" s="3"/>
      <c r="J795" s="3"/>
      <c r="K795" s="3"/>
    </row>
    <row r="796" ht="14.25" customHeight="1">
      <c r="A796" s="3"/>
      <c r="B796" s="3"/>
      <c r="C796" s="3"/>
      <c r="D796" s="3"/>
      <c r="E796" s="3"/>
      <c r="F796" s="3"/>
      <c r="G796" s="3"/>
      <c r="H796" s="3"/>
      <c r="I796" s="3"/>
      <c r="J796" s="3"/>
      <c r="K796" s="3"/>
    </row>
    <row r="797" ht="14.25" customHeight="1">
      <c r="A797" s="3"/>
      <c r="B797" s="3"/>
      <c r="C797" s="3"/>
      <c r="D797" s="3"/>
      <c r="E797" s="3"/>
      <c r="F797" s="3"/>
      <c r="G797" s="3"/>
      <c r="H797" s="3"/>
      <c r="I797" s="3"/>
      <c r="J797" s="3"/>
      <c r="K797" s="3"/>
    </row>
    <row r="798" ht="14.25" customHeight="1">
      <c r="A798" s="3"/>
      <c r="B798" s="3"/>
      <c r="C798" s="3"/>
      <c r="D798" s="3"/>
      <c r="E798" s="3"/>
      <c r="F798" s="3"/>
      <c r="G798" s="3"/>
      <c r="H798" s="3"/>
      <c r="I798" s="3"/>
      <c r="J798" s="3"/>
      <c r="K798" s="3"/>
    </row>
    <row r="799" ht="14.25" customHeight="1">
      <c r="A799" s="3"/>
      <c r="B799" s="3"/>
      <c r="C799" s="3"/>
      <c r="D799" s="3"/>
      <c r="E799" s="3"/>
      <c r="F799" s="3"/>
      <c r="G799" s="3"/>
      <c r="H799" s="3"/>
      <c r="I799" s="3"/>
      <c r="J799" s="3"/>
      <c r="K799" s="3"/>
    </row>
    <row r="800" ht="14.25" customHeight="1">
      <c r="A800" s="3"/>
      <c r="B800" s="3"/>
      <c r="C800" s="3"/>
      <c r="D800" s="3"/>
      <c r="E800" s="3"/>
      <c r="F800" s="3"/>
      <c r="G800" s="3"/>
      <c r="H800" s="3"/>
      <c r="I800" s="3"/>
      <c r="J800" s="3"/>
      <c r="K800" s="3"/>
    </row>
    <row r="801" ht="14.25" customHeight="1">
      <c r="A801" s="3"/>
      <c r="B801" s="3"/>
      <c r="C801" s="3"/>
      <c r="D801" s="3"/>
      <c r="E801" s="3"/>
      <c r="F801" s="3"/>
      <c r="G801" s="3"/>
      <c r="H801" s="3"/>
      <c r="I801" s="3"/>
      <c r="J801" s="3"/>
      <c r="K801" s="3"/>
    </row>
    <row r="802" ht="14.25" customHeight="1">
      <c r="A802" s="3"/>
      <c r="B802" s="3"/>
      <c r="C802" s="3"/>
      <c r="D802" s="3"/>
      <c r="E802" s="3"/>
      <c r="F802" s="3"/>
      <c r="G802" s="3"/>
      <c r="H802" s="3"/>
      <c r="I802" s="3"/>
      <c r="J802" s="3"/>
      <c r="K802" s="3"/>
    </row>
    <row r="803" ht="14.25" customHeight="1">
      <c r="A803" s="3"/>
      <c r="B803" s="3"/>
      <c r="C803" s="3"/>
      <c r="D803" s="3"/>
      <c r="E803" s="3"/>
      <c r="F803" s="3"/>
      <c r="G803" s="3"/>
      <c r="H803" s="3"/>
      <c r="I803" s="3"/>
      <c r="J803" s="3"/>
      <c r="K803" s="3"/>
    </row>
    <row r="804" ht="14.25" customHeight="1">
      <c r="A804" s="3"/>
      <c r="B804" s="3"/>
      <c r="C804" s="3"/>
      <c r="D804" s="3"/>
      <c r="E804" s="3"/>
      <c r="F804" s="3"/>
      <c r="G804" s="3"/>
      <c r="H804" s="3"/>
      <c r="I804" s="3"/>
      <c r="J804" s="3"/>
      <c r="K804" s="3"/>
    </row>
    <row r="805" ht="14.25" customHeight="1">
      <c r="A805" s="3"/>
      <c r="B805" s="3"/>
      <c r="C805" s="3"/>
      <c r="D805" s="3"/>
      <c r="E805" s="3"/>
      <c r="F805" s="3"/>
      <c r="G805" s="3"/>
      <c r="H805" s="3"/>
      <c r="I805" s="3"/>
      <c r="J805" s="3"/>
      <c r="K805" s="3"/>
    </row>
    <row r="806" ht="14.25" customHeight="1">
      <c r="A806" s="3"/>
      <c r="B806" s="3"/>
      <c r="C806" s="3"/>
      <c r="D806" s="3"/>
      <c r="E806" s="3"/>
      <c r="F806" s="3"/>
      <c r="G806" s="3"/>
      <c r="H806" s="3"/>
      <c r="I806" s="3"/>
      <c r="J806" s="3"/>
      <c r="K806" s="3"/>
    </row>
    <row r="807" ht="14.25" customHeight="1">
      <c r="A807" s="3"/>
      <c r="B807" s="3"/>
      <c r="C807" s="3"/>
      <c r="D807" s="3"/>
      <c r="E807" s="3"/>
      <c r="F807" s="3"/>
      <c r="G807" s="3"/>
      <c r="H807" s="3"/>
      <c r="I807" s="3"/>
      <c r="J807" s="3"/>
      <c r="K807" s="3"/>
    </row>
    <row r="808" ht="14.25" customHeight="1">
      <c r="A808" s="3"/>
      <c r="B808" s="3"/>
      <c r="C808" s="3"/>
      <c r="D808" s="3"/>
      <c r="E808" s="3"/>
      <c r="F808" s="3"/>
      <c r="G808" s="3"/>
      <c r="H808" s="3"/>
      <c r="I808" s="3"/>
      <c r="J808" s="3"/>
      <c r="K808" s="3"/>
    </row>
    <row r="809" ht="14.25" customHeight="1">
      <c r="A809" s="3"/>
      <c r="B809" s="3"/>
      <c r="C809" s="3"/>
      <c r="D809" s="3"/>
      <c r="E809" s="3"/>
      <c r="F809" s="3"/>
      <c r="G809" s="3"/>
      <c r="H809" s="3"/>
      <c r="I809" s="3"/>
      <c r="J809" s="3"/>
      <c r="K809" s="3"/>
    </row>
    <row r="810" ht="14.25" customHeight="1">
      <c r="A810" s="3"/>
      <c r="B810" s="3"/>
      <c r="C810" s="3"/>
      <c r="D810" s="3"/>
      <c r="E810" s="3"/>
      <c r="F810" s="3"/>
      <c r="G810" s="3"/>
      <c r="H810" s="3"/>
      <c r="I810" s="3"/>
      <c r="J810" s="3"/>
      <c r="K810" s="3"/>
    </row>
    <row r="811" ht="14.25" customHeight="1">
      <c r="A811" s="3"/>
      <c r="B811" s="3"/>
      <c r="C811" s="3"/>
      <c r="D811" s="3"/>
      <c r="E811" s="3"/>
      <c r="F811" s="3"/>
      <c r="G811" s="3"/>
      <c r="H811" s="3"/>
      <c r="I811" s="3"/>
      <c r="J811" s="3"/>
      <c r="K811" s="3"/>
    </row>
    <row r="812" ht="14.25" customHeight="1">
      <c r="A812" s="3"/>
      <c r="B812" s="3"/>
      <c r="C812" s="3"/>
      <c r="D812" s="3"/>
      <c r="E812" s="3"/>
      <c r="F812" s="3"/>
      <c r="G812" s="3"/>
      <c r="H812" s="3"/>
      <c r="I812" s="3"/>
      <c r="J812" s="3"/>
      <c r="K812" s="3"/>
    </row>
    <row r="813" ht="14.25" customHeight="1">
      <c r="A813" s="3"/>
      <c r="B813" s="3"/>
      <c r="C813" s="3"/>
      <c r="D813" s="3"/>
      <c r="E813" s="3"/>
      <c r="F813" s="3"/>
      <c r="G813" s="3"/>
      <c r="H813" s="3"/>
      <c r="I813" s="3"/>
      <c r="J813" s="3"/>
      <c r="K813" s="3"/>
    </row>
    <row r="814" ht="14.25" customHeight="1">
      <c r="A814" s="3"/>
      <c r="B814" s="3"/>
      <c r="C814" s="3"/>
      <c r="D814" s="3"/>
      <c r="E814" s="3"/>
      <c r="F814" s="3"/>
      <c r="G814" s="3"/>
      <c r="H814" s="3"/>
      <c r="I814" s="3"/>
      <c r="J814" s="3"/>
      <c r="K814" s="3"/>
    </row>
    <row r="815" ht="14.25" customHeight="1">
      <c r="A815" s="3"/>
      <c r="B815" s="3"/>
      <c r="C815" s="3"/>
      <c r="D815" s="3"/>
      <c r="E815" s="3"/>
      <c r="F815" s="3"/>
      <c r="G815" s="3"/>
      <c r="H815" s="3"/>
      <c r="I815" s="3"/>
      <c r="J815" s="3"/>
      <c r="K815" s="3"/>
    </row>
    <row r="816" ht="14.25" customHeight="1">
      <c r="A816" s="3"/>
      <c r="B816" s="3"/>
      <c r="C816" s="3"/>
      <c r="D816" s="3"/>
      <c r="E816" s="3"/>
      <c r="F816" s="3"/>
      <c r="G816" s="3"/>
      <c r="H816" s="3"/>
      <c r="I816" s="3"/>
      <c r="J816" s="3"/>
      <c r="K816" s="3"/>
    </row>
    <row r="817" ht="14.25" customHeight="1">
      <c r="A817" s="3"/>
      <c r="B817" s="3"/>
      <c r="C817" s="3"/>
      <c r="D817" s="3"/>
      <c r="E817" s="3"/>
      <c r="F817" s="3"/>
      <c r="G817" s="3"/>
      <c r="H817" s="3"/>
      <c r="I817" s="3"/>
      <c r="J817" s="3"/>
      <c r="K817" s="3"/>
    </row>
    <row r="818" ht="14.25" customHeight="1">
      <c r="A818" s="3"/>
      <c r="B818" s="3"/>
      <c r="C818" s="3"/>
      <c r="D818" s="3"/>
      <c r="E818" s="3"/>
      <c r="F818" s="3"/>
      <c r="G818" s="3"/>
      <c r="H818" s="3"/>
      <c r="I818" s="3"/>
      <c r="J818" s="3"/>
      <c r="K818" s="3"/>
    </row>
    <row r="819" ht="14.25" customHeight="1">
      <c r="A819" s="3"/>
      <c r="B819" s="3"/>
      <c r="C819" s="3"/>
      <c r="D819" s="3"/>
      <c r="E819" s="3"/>
      <c r="F819" s="3"/>
      <c r="G819" s="3"/>
      <c r="H819" s="3"/>
      <c r="I819" s="3"/>
      <c r="J819" s="3"/>
      <c r="K819" s="3"/>
    </row>
    <row r="820" ht="14.25" customHeight="1">
      <c r="A820" s="3"/>
      <c r="B820" s="3"/>
      <c r="C820" s="3"/>
      <c r="D820" s="3"/>
      <c r="E820" s="3"/>
      <c r="F820" s="3"/>
      <c r="G820" s="3"/>
      <c r="H820" s="3"/>
      <c r="I820" s="3"/>
      <c r="J820" s="3"/>
      <c r="K820" s="3"/>
    </row>
    <row r="821" ht="14.25" customHeight="1">
      <c r="A821" s="3"/>
      <c r="B821" s="3"/>
      <c r="C821" s="3"/>
      <c r="D821" s="3"/>
      <c r="E821" s="3"/>
      <c r="F821" s="3"/>
      <c r="G821" s="3"/>
      <c r="H821" s="3"/>
      <c r="I821" s="3"/>
      <c r="J821" s="3"/>
      <c r="K821" s="3"/>
    </row>
    <row r="822" ht="14.25" customHeight="1">
      <c r="A822" s="3"/>
      <c r="B822" s="3"/>
      <c r="C822" s="3"/>
      <c r="D822" s="3"/>
      <c r="E822" s="3"/>
      <c r="F822" s="3"/>
      <c r="G822" s="3"/>
      <c r="H822" s="3"/>
      <c r="I822" s="3"/>
      <c r="J822" s="3"/>
      <c r="K822" s="3"/>
    </row>
    <row r="823" ht="14.25" customHeight="1">
      <c r="A823" s="3"/>
      <c r="B823" s="3"/>
      <c r="C823" s="3"/>
      <c r="D823" s="3"/>
      <c r="E823" s="3"/>
      <c r="F823" s="3"/>
      <c r="G823" s="3"/>
      <c r="H823" s="3"/>
      <c r="I823" s="3"/>
      <c r="J823" s="3"/>
      <c r="K823" s="3"/>
    </row>
    <row r="824" ht="14.25" customHeight="1">
      <c r="A824" s="3"/>
      <c r="B824" s="3"/>
      <c r="C824" s="3"/>
      <c r="D824" s="3"/>
      <c r="E824" s="3"/>
      <c r="F824" s="3"/>
      <c r="G824" s="3"/>
      <c r="H824" s="3"/>
      <c r="I824" s="3"/>
      <c r="J824" s="3"/>
      <c r="K824" s="3"/>
    </row>
    <row r="825" ht="14.25" customHeight="1">
      <c r="A825" s="3"/>
      <c r="B825" s="3"/>
      <c r="C825" s="3"/>
      <c r="D825" s="3"/>
      <c r="E825" s="3"/>
      <c r="F825" s="3"/>
      <c r="G825" s="3"/>
      <c r="H825" s="3"/>
      <c r="I825" s="3"/>
      <c r="J825" s="3"/>
      <c r="K825" s="3"/>
    </row>
    <row r="826" ht="14.25" customHeight="1">
      <c r="A826" s="3"/>
      <c r="B826" s="3"/>
      <c r="C826" s="3"/>
      <c r="D826" s="3"/>
      <c r="E826" s="3"/>
      <c r="F826" s="3"/>
      <c r="G826" s="3"/>
      <c r="H826" s="3"/>
      <c r="I826" s="3"/>
      <c r="J826" s="3"/>
      <c r="K826" s="3"/>
    </row>
    <row r="827" ht="14.25" customHeight="1">
      <c r="A827" s="3"/>
      <c r="B827" s="3"/>
      <c r="C827" s="3"/>
      <c r="D827" s="3"/>
      <c r="E827" s="3"/>
      <c r="F827" s="3"/>
      <c r="G827" s="3"/>
      <c r="H827" s="3"/>
      <c r="I827" s="3"/>
      <c r="J827" s="3"/>
      <c r="K827" s="3"/>
    </row>
    <row r="828" ht="14.25" customHeight="1">
      <c r="A828" s="3"/>
      <c r="B828" s="3"/>
      <c r="C828" s="3"/>
      <c r="D828" s="3"/>
      <c r="E828" s="3"/>
      <c r="F828" s="3"/>
      <c r="G828" s="3"/>
      <c r="H828" s="3"/>
      <c r="I828" s="3"/>
      <c r="J828" s="3"/>
      <c r="K828" s="3"/>
    </row>
    <row r="829" ht="14.25" customHeight="1">
      <c r="A829" s="3"/>
      <c r="B829" s="3"/>
      <c r="C829" s="3"/>
      <c r="D829" s="3"/>
      <c r="E829" s="3"/>
      <c r="F829" s="3"/>
      <c r="G829" s="3"/>
      <c r="H829" s="3"/>
      <c r="I829" s="3"/>
      <c r="J829" s="3"/>
      <c r="K829" s="3"/>
    </row>
    <row r="830" ht="14.25" customHeight="1">
      <c r="A830" s="3"/>
      <c r="B830" s="3"/>
      <c r="C830" s="3"/>
      <c r="D830" s="3"/>
      <c r="E830" s="3"/>
      <c r="F830" s="3"/>
      <c r="G830" s="3"/>
      <c r="H830" s="3"/>
      <c r="I830" s="3"/>
      <c r="J830" s="3"/>
      <c r="K830" s="3"/>
    </row>
    <row r="831" ht="14.25" customHeight="1">
      <c r="A831" s="3"/>
      <c r="B831" s="3"/>
      <c r="C831" s="3"/>
      <c r="D831" s="3"/>
      <c r="E831" s="3"/>
      <c r="F831" s="3"/>
      <c r="G831" s="3"/>
      <c r="H831" s="3"/>
      <c r="I831" s="3"/>
      <c r="J831" s="3"/>
      <c r="K831" s="3"/>
    </row>
    <row r="832" ht="14.25" customHeight="1">
      <c r="A832" s="3"/>
      <c r="B832" s="3"/>
      <c r="C832" s="3"/>
      <c r="D832" s="3"/>
      <c r="E832" s="3"/>
      <c r="F832" s="3"/>
      <c r="G832" s="3"/>
      <c r="H832" s="3"/>
      <c r="I832" s="3"/>
      <c r="J832" s="3"/>
      <c r="K832" s="3"/>
    </row>
    <row r="833" ht="14.25" customHeight="1">
      <c r="A833" s="3"/>
      <c r="B833" s="3"/>
      <c r="C833" s="3"/>
      <c r="D833" s="3"/>
      <c r="E833" s="3"/>
      <c r="F833" s="3"/>
      <c r="G833" s="3"/>
      <c r="H833" s="3"/>
      <c r="I833" s="3"/>
      <c r="J833" s="3"/>
      <c r="K833" s="3"/>
    </row>
    <row r="834" ht="14.25" customHeight="1">
      <c r="A834" s="3"/>
      <c r="B834" s="3"/>
      <c r="C834" s="3"/>
      <c r="D834" s="3"/>
      <c r="E834" s="3"/>
      <c r="F834" s="3"/>
      <c r="G834" s="3"/>
      <c r="H834" s="3"/>
      <c r="I834" s="3"/>
      <c r="J834" s="3"/>
      <c r="K834" s="3"/>
    </row>
    <row r="835" ht="14.25" customHeight="1">
      <c r="A835" s="3"/>
      <c r="B835" s="3"/>
      <c r="C835" s="3"/>
      <c r="D835" s="3"/>
      <c r="E835" s="3"/>
      <c r="F835" s="3"/>
      <c r="G835" s="3"/>
      <c r="H835" s="3"/>
      <c r="I835" s="3"/>
      <c r="J835" s="3"/>
      <c r="K835" s="3"/>
    </row>
    <row r="836" ht="14.25" customHeight="1">
      <c r="A836" s="3"/>
      <c r="B836" s="3"/>
      <c r="C836" s="3"/>
      <c r="D836" s="3"/>
      <c r="E836" s="3"/>
      <c r="F836" s="3"/>
      <c r="G836" s="3"/>
      <c r="H836" s="3"/>
      <c r="I836" s="3"/>
      <c r="J836" s="3"/>
      <c r="K836" s="3"/>
    </row>
    <row r="837" ht="14.25" customHeight="1">
      <c r="A837" s="3"/>
      <c r="B837" s="3"/>
      <c r="C837" s="3"/>
      <c r="D837" s="3"/>
      <c r="E837" s="3"/>
      <c r="F837" s="3"/>
      <c r="G837" s="3"/>
      <c r="H837" s="3"/>
      <c r="I837" s="3"/>
      <c r="J837" s="3"/>
      <c r="K837" s="3"/>
    </row>
    <row r="838" ht="14.25" customHeight="1">
      <c r="A838" s="3"/>
      <c r="B838" s="3"/>
      <c r="C838" s="3"/>
      <c r="D838" s="3"/>
      <c r="E838" s="3"/>
      <c r="F838" s="3"/>
      <c r="G838" s="3"/>
      <c r="H838" s="3"/>
      <c r="I838" s="3"/>
      <c r="J838" s="3"/>
      <c r="K838" s="3"/>
    </row>
    <row r="839" ht="14.25" customHeight="1">
      <c r="A839" s="3"/>
      <c r="B839" s="3"/>
      <c r="C839" s="3"/>
      <c r="D839" s="3"/>
      <c r="E839" s="3"/>
      <c r="F839" s="3"/>
      <c r="G839" s="3"/>
      <c r="H839" s="3"/>
      <c r="I839" s="3"/>
      <c r="J839" s="3"/>
      <c r="K839" s="3"/>
    </row>
    <row r="840" ht="14.25" customHeight="1">
      <c r="A840" s="3"/>
      <c r="B840" s="3"/>
      <c r="C840" s="3"/>
      <c r="D840" s="3"/>
      <c r="E840" s="3"/>
      <c r="F840" s="3"/>
      <c r="G840" s="3"/>
      <c r="H840" s="3"/>
      <c r="I840" s="3"/>
      <c r="J840" s="3"/>
      <c r="K840" s="3"/>
    </row>
    <row r="841" ht="14.25" customHeight="1">
      <c r="A841" s="3"/>
      <c r="B841" s="3"/>
      <c r="C841" s="3"/>
      <c r="D841" s="3"/>
      <c r="E841" s="3"/>
      <c r="F841" s="3"/>
      <c r="G841" s="3"/>
      <c r="H841" s="3"/>
      <c r="I841" s="3"/>
      <c r="J841" s="3"/>
      <c r="K841" s="3"/>
    </row>
    <row r="842" ht="14.25" customHeight="1">
      <c r="A842" s="3"/>
      <c r="B842" s="3"/>
      <c r="C842" s="3"/>
      <c r="D842" s="3"/>
      <c r="E842" s="3"/>
      <c r="F842" s="3"/>
      <c r="G842" s="3"/>
      <c r="H842" s="3"/>
      <c r="I842" s="3"/>
      <c r="J842" s="3"/>
      <c r="K842" s="3"/>
    </row>
    <row r="843" ht="14.25" customHeight="1">
      <c r="A843" s="3"/>
      <c r="B843" s="3"/>
      <c r="C843" s="3"/>
      <c r="D843" s="3"/>
      <c r="E843" s="3"/>
      <c r="F843" s="3"/>
      <c r="G843" s="3"/>
      <c r="H843" s="3"/>
      <c r="I843" s="3"/>
      <c r="J843" s="3"/>
      <c r="K843" s="3"/>
    </row>
    <row r="844" ht="14.25" customHeight="1">
      <c r="A844" s="3"/>
      <c r="B844" s="3"/>
      <c r="C844" s="3"/>
      <c r="D844" s="3"/>
      <c r="E844" s="3"/>
      <c r="F844" s="3"/>
      <c r="G844" s="3"/>
      <c r="H844" s="3"/>
      <c r="I844" s="3"/>
      <c r="J844" s="3"/>
      <c r="K844" s="3"/>
    </row>
    <row r="845" ht="14.25" customHeight="1">
      <c r="A845" s="3"/>
      <c r="B845" s="3"/>
      <c r="C845" s="3"/>
      <c r="D845" s="3"/>
      <c r="E845" s="3"/>
      <c r="F845" s="3"/>
      <c r="G845" s="3"/>
      <c r="H845" s="3"/>
      <c r="I845" s="3"/>
      <c r="J845" s="3"/>
      <c r="K845" s="3"/>
    </row>
    <row r="846" ht="14.25" customHeight="1">
      <c r="A846" s="3"/>
      <c r="B846" s="3"/>
      <c r="C846" s="3"/>
      <c r="D846" s="3"/>
      <c r="E846" s="3"/>
      <c r="F846" s="3"/>
      <c r="G846" s="3"/>
      <c r="H846" s="3"/>
      <c r="I846" s="3"/>
      <c r="J846" s="3"/>
      <c r="K846" s="3"/>
    </row>
    <row r="847" ht="14.25" customHeight="1">
      <c r="A847" s="3"/>
      <c r="B847" s="3"/>
      <c r="C847" s="3"/>
      <c r="D847" s="3"/>
      <c r="E847" s="3"/>
      <c r="F847" s="3"/>
      <c r="G847" s="3"/>
      <c r="H847" s="3"/>
      <c r="I847" s="3"/>
      <c r="J847" s="3"/>
      <c r="K847" s="3"/>
    </row>
    <row r="848" ht="14.25" customHeight="1">
      <c r="A848" s="3"/>
      <c r="B848" s="3"/>
      <c r="C848" s="3"/>
      <c r="D848" s="3"/>
      <c r="E848" s="3"/>
      <c r="F848" s="3"/>
      <c r="G848" s="3"/>
      <c r="H848" s="3"/>
      <c r="I848" s="3"/>
      <c r="J848" s="3"/>
      <c r="K848" s="3"/>
    </row>
    <row r="849" ht="14.25" customHeight="1">
      <c r="A849" s="3"/>
      <c r="B849" s="3"/>
      <c r="C849" s="3"/>
      <c r="D849" s="3"/>
      <c r="E849" s="3"/>
      <c r="F849" s="3"/>
      <c r="G849" s="3"/>
      <c r="H849" s="3"/>
      <c r="I849" s="3"/>
      <c r="J849" s="3"/>
      <c r="K849" s="3"/>
    </row>
    <row r="850" ht="14.25" customHeight="1">
      <c r="A850" s="3"/>
      <c r="B850" s="3"/>
      <c r="C850" s="3"/>
      <c r="D850" s="3"/>
      <c r="E850" s="3"/>
      <c r="F850" s="3"/>
      <c r="G850" s="3"/>
      <c r="H850" s="3"/>
      <c r="I850" s="3"/>
      <c r="J850" s="3"/>
      <c r="K850" s="3"/>
    </row>
    <row r="851" ht="14.25" customHeight="1">
      <c r="A851" s="3"/>
      <c r="B851" s="3"/>
      <c r="C851" s="3"/>
      <c r="D851" s="3"/>
      <c r="E851" s="3"/>
      <c r="F851" s="3"/>
      <c r="G851" s="3"/>
      <c r="H851" s="3"/>
      <c r="I851" s="3"/>
      <c r="J851" s="3"/>
      <c r="K851" s="3"/>
    </row>
    <row r="852" ht="14.25" customHeight="1">
      <c r="A852" s="3"/>
      <c r="B852" s="3"/>
      <c r="C852" s="3"/>
      <c r="D852" s="3"/>
      <c r="E852" s="3"/>
      <c r="F852" s="3"/>
      <c r="G852" s="3"/>
      <c r="H852" s="3"/>
      <c r="I852" s="3"/>
      <c r="J852" s="3"/>
      <c r="K852" s="3"/>
    </row>
    <row r="853" ht="14.25" customHeight="1">
      <c r="A853" s="3"/>
      <c r="B853" s="3"/>
      <c r="C853" s="3"/>
      <c r="D853" s="3"/>
      <c r="E853" s="3"/>
      <c r="F853" s="3"/>
      <c r="G853" s="3"/>
      <c r="H853" s="3"/>
      <c r="I853" s="3"/>
      <c r="J853" s="3"/>
      <c r="K853" s="3"/>
    </row>
    <row r="854" ht="14.25" customHeight="1">
      <c r="A854" s="3"/>
      <c r="B854" s="3"/>
      <c r="C854" s="3"/>
      <c r="D854" s="3"/>
      <c r="E854" s="3"/>
      <c r="F854" s="3"/>
      <c r="G854" s="3"/>
      <c r="H854" s="3"/>
      <c r="I854" s="3"/>
      <c r="J854" s="3"/>
      <c r="K854" s="3"/>
    </row>
    <row r="855" ht="14.25" customHeight="1">
      <c r="A855" s="3"/>
      <c r="B855" s="3"/>
      <c r="C855" s="3"/>
      <c r="D855" s="3"/>
      <c r="E855" s="3"/>
      <c r="F855" s="3"/>
      <c r="G855" s="3"/>
      <c r="H855" s="3"/>
      <c r="I855" s="3"/>
      <c r="J855" s="3"/>
      <c r="K855" s="3"/>
    </row>
    <row r="856" ht="14.25" customHeight="1">
      <c r="A856" s="3"/>
      <c r="B856" s="3"/>
      <c r="C856" s="3"/>
      <c r="D856" s="3"/>
      <c r="E856" s="3"/>
      <c r="F856" s="3"/>
      <c r="G856" s="3"/>
      <c r="H856" s="3"/>
      <c r="I856" s="3"/>
      <c r="J856" s="3"/>
      <c r="K856" s="3"/>
    </row>
    <row r="857" ht="14.25" customHeight="1">
      <c r="A857" s="3"/>
      <c r="B857" s="3"/>
      <c r="C857" s="3"/>
      <c r="D857" s="3"/>
      <c r="E857" s="3"/>
      <c r="F857" s="3"/>
      <c r="G857" s="3"/>
      <c r="H857" s="3"/>
      <c r="I857" s="3"/>
      <c r="J857" s="3"/>
      <c r="K857" s="3"/>
    </row>
    <row r="858" ht="14.25" customHeight="1">
      <c r="A858" s="3"/>
      <c r="B858" s="3"/>
      <c r="C858" s="3"/>
      <c r="D858" s="3"/>
      <c r="E858" s="3"/>
      <c r="F858" s="3"/>
      <c r="G858" s="3"/>
      <c r="H858" s="3"/>
      <c r="I858" s="3"/>
      <c r="J858" s="3"/>
      <c r="K858" s="3"/>
    </row>
    <row r="859" ht="14.25" customHeight="1">
      <c r="A859" s="3"/>
      <c r="B859" s="3"/>
      <c r="C859" s="3"/>
      <c r="D859" s="3"/>
      <c r="E859" s="3"/>
      <c r="F859" s="3"/>
      <c r="G859" s="3"/>
      <c r="H859" s="3"/>
      <c r="I859" s="3"/>
      <c r="J859" s="3"/>
      <c r="K859" s="3"/>
    </row>
    <row r="860" ht="14.25" customHeight="1">
      <c r="A860" s="3"/>
      <c r="B860" s="3"/>
      <c r="C860" s="3"/>
      <c r="D860" s="3"/>
      <c r="E860" s="3"/>
      <c r="F860" s="3"/>
      <c r="G860" s="3"/>
      <c r="H860" s="3"/>
      <c r="I860" s="3"/>
      <c r="J860" s="3"/>
      <c r="K860" s="3"/>
    </row>
    <row r="861" ht="14.25" customHeight="1">
      <c r="A861" s="3"/>
      <c r="B861" s="3"/>
      <c r="C861" s="3"/>
      <c r="D861" s="3"/>
      <c r="E861" s="3"/>
      <c r="F861" s="3"/>
      <c r="G861" s="3"/>
      <c r="H861" s="3"/>
      <c r="I861" s="3"/>
      <c r="J861" s="3"/>
      <c r="K861" s="3"/>
    </row>
    <row r="862" ht="14.25" customHeight="1">
      <c r="A862" s="3"/>
      <c r="B862" s="3"/>
      <c r="C862" s="3"/>
      <c r="D862" s="3"/>
      <c r="E862" s="3"/>
      <c r="F862" s="3"/>
      <c r="G862" s="3"/>
      <c r="H862" s="3"/>
      <c r="I862" s="3"/>
      <c r="J862" s="3"/>
      <c r="K862" s="3"/>
    </row>
    <row r="863" ht="14.25" customHeight="1">
      <c r="A863" s="3"/>
      <c r="B863" s="3"/>
      <c r="C863" s="3"/>
      <c r="D863" s="3"/>
      <c r="E863" s="3"/>
      <c r="F863" s="3"/>
      <c r="G863" s="3"/>
      <c r="H863" s="3"/>
      <c r="I863" s="3"/>
      <c r="J863" s="3"/>
      <c r="K863" s="3"/>
    </row>
    <row r="864" ht="14.25" customHeight="1">
      <c r="A864" s="3"/>
      <c r="B864" s="3"/>
      <c r="C864" s="3"/>
      <c r="D864" s="3"/>
      <c r="E864" s="3"/>
      <c r="F864" s="3"/>
      <c r="G864" s="3"/>
      <c r="H864" s="3"/>
      <c r="I864" s="3"/>
      <c r="J864" s="3"/>
      <c r="K864" s="3"/>
    </row>
    <row r="865" ht="14.25" customHeight="1">
      <c r="A865" s="3"/>
      <c r="B865" s="3"/>
      <c r="C865" s="3"/>
      <c r="D865" s="3"/>
      <c r="E865" s="3"/>
      <c r="F865" s="3"/>
      <c r="G865" s="3"/>
      <c r="H865" s="3"/>
      <c r="I865" s="3"/>
      <c r="J865" s="3"/>
      <c r="K865" s="3"/>
    </row>
    <row r="866" ht="14.25" customHeight="1">
      <c r="A866" s="3"/>
      <c r="B866" s="3"/>
      <c r="C866" s="3"/>
      <c r="D866" s="3"/>
      <c r="E866" s="3"/>
      <c r="F866" s="3"/>
      <c r="G866" s="3"/>
      <c r="H866" s="3"/>
      <c r="I866" s="3"/>
      <c r="J866" s="3"/>
      <c r="K866" s="3"/>
    </row>
    <row r="867" ht="14.25" customHeight="1">
      <c r="A867" s="3"/>
      <c r="B867" s="3"/>
      <c r="C867" s="3"/>
      <c r="D867" s="3"/>
      <c r="E867" s="3"/>
      <c r="F867" s="3"/>
      <c r="G867" s="3"/>
      <c r="H867" s="3"/>
      <c r="I867" s="3"/>
      <c r="J867" s="3"/>
      <c r="K867" s="3"/>
    </row>
    <row r="868" ht="14.25" customHeight="1">
      <c r="A868" s="3"/>
      <c r="B868" s="3"/>
      <c r="C868" s="3"/>
      <c r="D868" s="3"/>
      <c r="E868" s="3"/>
      <c r="F868" s="3"/>
      <c r="G868" s="3"/>
      <c r="H868" s="3"/>
      <c r="I868" s="3"/>
      <c r="J868" s="3"/>
      <c r="K868" s="3"/>
    </row>
    <row r="869" ht="14.25" customHeight="1">
      <c r="A869" s="3"/>
      <c r="B869" s="3"/>
      <c r="C869" s="3"/>
      <c r="D869" s="3"/>
      <c r="E869" s="3"/>
      <c r="F869" s="3"/>
      <c r="G869" s="3"/>
      <c r="H869" s="3"/>
      <c r="I869" s="3"/>
      <c r="J869" s="3"/>
      <c r="K869" s="3"/>
    </row>
    <row r="870" ht="14.25" customHeight="1">
      <c r="A870" s="3"/>
      <c r="B870" s="3"/>
      <c r="C870" s="3"/>
      <c r="D870" s="3"/>
      <c r="E870" s="3"/>
      <c r="F870" s="3"/>
      <c r="G870" s="3"/>
      <c r="H870" s="3"/>
      <c r="I870" s="3"/>
      <c r="J870" s="3"/>
      <c r="K870" s="3"/>
    </row>
    <row r="871" ht="14.25" customHeight="1">
      <c r="A871" s="3"/>
      <c r="B871" s="3"/>
      <c r="C871" s="3"/>
      <c r="D871" s="3"/>
      <c r="E871" s="3"/>
      <c r="F871" s="3"/>
      <c r="G871" s="3"/>
      <c r="H871" s="3"/>
      <c r="I871" s="3"/>
      <c r="J871" s="3"/>
      <c r="K871" s="3"/>
    </row>
    <row r="872" ht="14.25" customHeight="1">
      <c r="A872" s="3"/>
      <c r="B872" s="3"/>
      <c r="C872" s="3"/>
      <c r="D872" s="3"/>
      <c r="E872" s="3"/>
      <c r="F872" s="3"/>
      <c r="G872" s="3"/>
      <c r="H872" s="3"/>
      <c r="I872" s="3"/>
      <c r="J872" s="3"/>
      <c r="K872" s="3"/>
    </row>
    <row r="873" ht="14.25" customHeight="1">
      <c r="A873" s="3"/>
      <c r="B873" s="3"/>
      <c r="C873" s="3"/>
      <c r="D873" s="3"/>
      <c r="E873" s="3"/>
      <c r="F873" s="3"/>
      <c r="G873" s="3"/>
      <c r="H873" s="3"/>
      <c r="I873" s="3"/>
      <c r="J873" s="3"/>
      <c r="K873" s="3"/>
    </row>
    <row r="874" ht="14.25" customHeight="1">
      <c r="A874" s="3"/>
      <c r="B874" s="3"/>
      <c r="C874" s="3"/>
      <c r="D874" s="3"/>
      <c r="E874" s="3"/>
      <c r="F874" s="3"/>
      <c r="G874" s="3"/>
      <c r="H874" s="3"/>
      <c r="I874" s="3"/>
      <c r="J874" s="3"/>
      <c r="K874" s="3"/>
    </row>
    <row r="875" ht="14.25" customHeight="1">
      <c r="A875" s="3"/>
      <c r="B875" s="3"/>
      <c r="C875" s="3"/>
      <c r="D875" s="3"/>
      <c r="E875" s="3"/>
      <c r="F875" s="3"/>
      <c r="G875" s="3"/>
      <c r="H875" s="3"/>
      <c r="I875" s="3"/>
      <c r="J875" s="3"/>
      <c r="K875" s="3"/>
    </row>
    <row r="876" ht="14.25" customHeight="1">
      <c r="A876" s="3"/>
      <c r="B876" s="3"/>
      <c r="C876" s="3"/>
      <c r="D876" s="3"/>
      <c r="E876" s="3"/>
      <c r="F876" s="3"/>
      <c r="G876" s="3"/>
      <c r="H876" s="3"/>
      <c r="I876" s="3"/>
      <c r="J876" s="3"/>
      <c r="K876" s="3"/>
    </row>
    <row r="877" ht="14.25" customHeight="1">
      <c r="A877" s="3"/>
      <c r="B877" s="3"/>
      <c r="C877" s="3"/>
      <c r="D877" s="3"/>
      <c r="E877" s="3"/>
      <c r="F877" s="3"/>
      <c r="G877" s="3"/>
      <c r="H877" s="3"/>
      <c r="I877" s="3"/>
      <c r="J877" s="3"/>
      <c r="K877" s="3"/>
    </row>
    <row r="878" ht="14.25" customHeight="1">
      <c r="A878" s="3"/>
      <c r="B878" s="3"/>
      <c r="C878" s="3"/>
      <c r="D878" s="3"/>
      <c r="E878" s="3"/>
      <c r="F878" s="3"/>
      <c r="G878" s="3"/>
      <c r="H878" s="3"/>
      <c r="I878" s="3"/>
      <c r="J878" s="3"/>
      <c r="K878" s="3"/>
    </row>
    <row r="879" ht="14.25" customHeight="1">
      <c r="A879" s="3"/>
      <c r="B879" s="3"/>
      <c r="C879" s="3"/>
      <c r="D879" s="3"/>
      <c r="E879" s="3"/>
      <c r="F879" s="3"/>
      <c r="G879" s="3"/>
      <c r="H879" s="3"/>
      <c r="I879" s="3"/>
      <c r="J879" s="3"/>
      <c r="K879" s="3"/>
    </row>
    <row r="880" ht="14.25" customHeight="1">
      <c r="A880" s="3"/>
      <c r="B880" s="3"/>
      <c r="C880" s="3"/>
      <c r="D880" s="3"/>
      <c r="E880" s="3"/>
      <c r="F880" s="3"/>
      <c r="G880" s="3"/>
      <c r="H880" s="3"/>
      <c r="I880" s="3"/>
      <c r="J880" s="3"/>
      <c r="K880" s="3"/>
    </row>
    <row r="881" ht="14.25" customHeight="1">
      <c r="A881" s="3"/>
      <c r="B881" s="3"/>
      <c r="C881" s="3"/>
      <c r="D881" s="3"/>
      <c r="E881" s="3"/>
      <c r="F881" s="3"/>
      <c r="G881" s="3"/>
      <c r="H881" s="3"/>
      <c r="I881" s="3"/>
      <c r="J881" s="3"/>
      <c r="K881" s="3"/>
    </row>
    <row r="882" ht="14.25" customHeight="1">
      <c r="A882" s="3"/>
      <c r="B882" s="3"/>
      <c r="C882" s="3"/>
      <c r="D882" s="3"/>
      <c r="E882" s="3"/>
      <c r="F882" s="3"/>
      <c r="G882" s="3"/>
      <c r="H882" s="3"/>
      <c r="I882" s="3"/>
      <c r="J882" s="3"/>
      <c r="K882" s="3"/>
    </row>
    <row r="883" ht="14.25" customHeight="1">
      <c r="A883" s="3"/>
      <c r="B883" s="3"/>
      <c r="C883" s="3"/>
      <c r="D883" s="3"/>
      <c r="E883" s="3"/>
      <c r="F883" s="3"/>
      <c r="G883" s="3"/>
      <c r="H883" s="3"/>
      <c r="I883" s="3"/>
      <c r="J883" s="3"/>
      <c r="K883" s="3"/>
    </row>
    <row r="884" ht="14.25" customHeight="1">
      <c r="A884" s="3"/>
      <c r="B884" s="3"/>
      <c r="C884" s="3"/>
      <c r="D884" s="3"/>
      <c r="E884" s="3"/>
      <c r="F884" s="3"/>
      <c r="G884" s="3"/>
      <c r="H884" s="3"/>
      <c r="I884" s="3"/>
      <c r="J884" s="3"/>
      <c r="K884" s="3"/>
    </row>
    <row r="885" ht="14.25" customHeight="1">
      <c r="A885" s="3"/>
      <c r="B885" s="3"/>
      <c r="C885" s="3"/>
      <c r="D885" s="3"/>
      <c r="E885" s="3"/>
      <c r="F885" s="3"/>
      <c r="G885" s="3"/>
      <c r="H885" s="3"/>
      <c r="I885" s="3"/>
      <c r="J885" s="3"/>
      <c r="K885" s="3"/>
    </row>
    <row r="886" ht="14.25" customHeight="1">
      <c r="A886" s="3"/>
      <c r="B886" s="3"/>
      <c r="C886" s="3"/>
      <c r="D886" s="3"/>
      <c r="E886" s="3"/>
      <c r="F886" s="3"/>
      <c r="G886" s="3"/>
      <c r="H886" s="3"/>
      <c r="I886" s="3"/>
      <c r="J886" s="3"/>
      <c r="K886" s="3"/>
    </row>
    <row r="887" ht="14.25" customHeight="1">
      <c r="A887" s="3"/>
      <c r="B887" s="3"/>
      <c r="C887" s="3"/>
      <c r="D887" s="3"/>
      <c r="E887" s="3"/>
      <c r="F887" s="3"/>
      <c r="G887" s="3"/>
      <c r="H887" s="3"/>
      <c r="I887" s="3"/>
      <c r="J887" s="3"/>
      <c r="K887" s="3"/>
    </row>
    <row r="888" ht="14.25" customHeight="1">
      <c r="A888" s="3"/>
      <c r="B888" s="3"/>
      <c r="C888" s="3"/>
      <c r="D888" s="3"/>
      <c r="E888" s="3"/>
      <c r="F888" s="3"/>
      <c r="G888" s="3"/>
      <c r="H888" s="3"/>
      <c r="I888" s="3"/>
      <c r="J888" s="3"/>
      <c r="K888" s="3"/>
    </row>
    <row r="889" ht="14.25" customHeight="1">
      <c r="A889" s="3"/>
      <c r="B889" s="3"/>
      <c r="C889" s="3"/>
      <c r="D889" s="3"/>
      <c r="E889" s="3"/>
      <c r="F889" s="3"/>
      <c r="G889" s="3"/>
      <c r="H889" s="3"/>
      <c r="I889" s="3"/>
      <c r="J889" s="3"/>
      <c r="K889" s="3"/>
    </row>
    <row r="890" ht="14.25" customHeight="1">
      <c r="A890" s="3"/>
      <c r="B890" s="3"/>
      <c r="C890" s="3"/>
      <c r="D890" s="3"/>
      <c r="E890" s="3"/>
      <c r="F890" s="3"/>
      <c r="G890" s="3"/>
      <c r="H890" s="3"/>
      <c r="I890" s="3"/>
      <c r="J890" s="3"/>
      <c r="K890" s="3"/>
    </row>
    <row r="891" ht="14.25" customHeight="1">
      <c r="A891" s="3"/>
      <c r="B891" s="3"/>
      <c r="C891" s="3"/>
      <c r="D891" s="3"/>
      <c r="E891" s="3"/>
      <c r="F891" s="3"/>
      <c r="G891" s="3"/>
      <c r="H891" s="3"/>
      <c r="I891" s="3"/>
      <c r="J891" s="3"/>
      <c r="K891" s="3"/>
    </row>
    <row r="892" ht="14.25" customHeight="1">
      <c r="A892" s="3"/>
      <c r="B892" s="3"/>
      <c r="C892" s="3"/>
      <c r="D892" s="3"/>
      <c r="E892" s="3"/>
      <c r="F892" s="3"/>
      <c r="G892" s="3"/>
      <c r="H892" s="3"/>
      <c r="I892" s="3"/>
      <c r="J892" s="3"/>
      <c r="K892" s="3"/>
    </row>
    <row r="893" ht="14.25" customHeight="1">
      <c r="A893" s="3"/>
      <c r="B893" s="3"/>
      <c r="C893" s="3"/>
      <c r="D893" s="3"/>
      <c r="E893" s="3"/>
      <c r="F893" s="3"/>
      <c r="G893" s="3"/>
      <c r="H893" s="3"/>
      <c r="I893" s="3"/>
      <c r="J893" s="3"/>
      <c r="K893" s="3"/>
    </row>
    <row r="894" ht="14.25" customHeight="1">
      <c r="A894" s="3"/>
      <c r="B894" s="3"/>
      <c r="C894" s="3"/>
      <c r="D894" s="3"/>
      <c r="E894" s="3"/>
      <c r="F894" s="3"/>
      <c r="G894" s="3"/>
      <c r="H894" s="3"/>
      <c r="I894" s="3"/>
      <c r="J894" s="3"/>
      <c r="K894" s="3"/>
    </row>
    <row r="895" ht="14.25" customHeight="1">
      <c r="A895" s="3"/>
      <c r="B895" s="3"/>
      <c r="C895" s="3"/>
      <c r="D895" s="3"/>
      <c r="E895" s="3"/>
      <c r="F895" s="3"/>
      <c r="G895" s="3"/>
      <c r="H895" s="3"/>
      <c r="I895" s="3"/>
      <c r="J895" s="3"/>
      <c r="K895" s="3"/>
    </row>
    <row r="896" ht="14.25" customHeight="1">
      <c r="A896" s="3"/>
      <c r="B896" s="3"/>
      <c r="C896" s="3"/>
      <c r="D896" s="3"/>
      <c r="E896" s="3"/>
      <c r="F896" s="3"/>
      <c r="G896" s="3"/>
      <c r="H896" s="3"/>
      <c r="I896" s="3"/>
      <c r="J896" s="3"/>
      <c r="K896" s="3"/>
    </row>
    <row r="897" ht="14.25" customHeight="1">
      <c r="A897" s="3"/>
      <c r="B897" s="3"/>
      <c r="C897" s="3"/>
      <c r="D897" s="3"/>
      <c r="E897" s="3"/>
      <c r="F897" s="3"/>
      <c r="G897" s="3"/>
      <c r="H897" s="3"/>
      <c r="I897" s="3"/>
      <c r="J897" s="3"/>
      <c r="K897" s="3"/>
    </row>
    <row r="898" ht="14.25" customHeight="1">
      <c r="A898" s="3"/>
      <c r="B898" s="3"/>
      <c r="C898" s="3"/>
      <c r="D898" s="3"/>
      <c r="E898" s="3"/>
      <c r="F898" s="3"/>
      <c r="G898" s="3"/>
      <c r="H898" s="3"/>
      <c r="I898" s="3"/>
      <c r="J898" s="3"/>
      <c r="K898" s="3"/>
    </row>
    <row r="899" ht="14.25" customHeight="1">
      <c r="A899" s="3"/>
      <c r="B899" s="3"/>
      <c r="C899" s="3"/>
      <c r="D899" s="3"/>
      <c r="E899" s="3"/>
      <c r="F899" s="3"/>
      <c r="G899" s="3"/>
      <c r="H899" s="3"/>
      <c r="I899" s="3"/>
      <c r="J899" s="3"/>
      <c r="K899" s="3"/>
    </row>
    <row r="900" ht="14.25" customHeight="1">
      <c r="A900" s="3"/>
      <c r="B900" s="3"/>
      <c r="C900" s="3"/>
      <c r="D900" s="3"/>
      <c r="E900" s="3"/>
      <c r="F900" s="3"/>
      <c r="G900" s="3"/>
      <c r="H900" s="3"/>
      <c r="I900" s="3"/>
      <c r="J900" s="3"/>
      <c r="K900" s="3"/>
    </row>
    <row r="901" ht="14.25" customHeight="1">
      <c r="A901" s="3"/>
      <c r="B901" s="3"/>
      <c r="C901" s="3"/>
      <c r="D901" s="3"/>
      <c r="E901" s="3"/>
      <c r="F901" s="3"/>
      <c r="G901" s="3"/>
      <c r="H901" s="3"/>
      <c r="I901" s="3"/>
      <c r="J901" s="3"/>
      <c r="K901" s="3"/>
    </row>
    <row r="902" ht="14.25" customHeight="1">
      <c r="A902" s="3"/>
      <c r="B902" s="3"/>
      <c r="C902" s="3"/>
      <c r="D902" s="3"/>
      <c r="E902" s="3"/>
      <c r="F902" s="3"/>
      <c r="G902" s="3"/>
      <c r="H902" s="3"/>
      <c r="I902" s="3"/>
      <c r="J902" s="3"/>
      <c r="K902" s="3"/>
    </row>
    <row r="903" ht="14.25" customHeight="1">
      <c r="A903" s="3"/>
      <c r="B903" s="3"/>
      <c r="C903" s="3"/>
      <c r="D903" s="3"/>
      <c r="E903" s="3"/>
      <c r="F903" s="3"/>
      <c r="G903" s="3"/>
      <c r="H903" s="3"/>
      <c r="I903" s="3"/>
      <c r="J903" s="3"/>
      <c r="K903" s="3"/>
    </row>
    <row r="904" ht="14.25" customHeight="1">
      <c r="A904" s="3"/>
      <c r="B904" s="3"/>
      <c r="C904" s="3"/>
      <c r="D904" s="3"/>
      <c r="E904" s="3"/>
      <c r="F904" s="3"/>
      <c r="G904" s="3"/>
      <c r="H904" s="3"/>
      <c r="I904" s="3"/>
      <c r="J904" s="3"/>
      <c r="K904" s="3"/>
    </row>
    <row r="905" ht="14.25" customHeight="1">
      <c r="A905" s="3"/>
      <c r="B905" s="3"/>
      <c r="C905" s="3"/>
      <c r="D905" s="3"/>
      <c r="E905" s="3"/>
      <c r="F905" s="3"/>
      <c r="G905" s="3"/>
      <c r="H905" s="3"/>
      <c r="I905" s="3"/>
      <c r="J905" s="3"/>
      <c r="K905" s="3"/>
    </row>
    <row r="906" ht="14.25" customHeight="1">
      <c r="A906" s="3"/>
      <c r="B906" s="3"/>
      <c r="C906" s="3"/>
      <c r="D906" s="3"/>
      <c r="E906" s="3"/>
      <c r="F906" s="3"/>
      <c r="G906" s="3"/>
      <c r="H906" s="3"/>
      <c r="I906" s="3"/>
      <c r="J906" s="3"/>
      <c r="K906" s="3"/>
    </row>
    <row r="907" ht="14.25" customHeight="1">
      <c r="A907" s="3"/>
      <c r="B907" s="3"/>
      <c r="C907" s="3"/>
      <c r="D907" s="3"/>
      <c r="E907" s="3"/>
      <c r="F907" s="3"/>
      <c r="G907" s="3"/>
      <c r="H907" s="3"/>
      <c r="I907" s="3"/>
      <c r="J907" s="3"/>
      <c r="K907" s="3"/>
    </row>
    <row r="908" ht="14.25" customHeight="1">
      <c r="A908" s="3"/>
      <c r="B908" s="3"/>
      <c r="C908" s="3"/>
      <c r="D908" s="3"/>
      <c r="E908" s="3"/>
      <c r="F908" s="3"/>
      <c r="G908" s="3"/>
      <c r="H908" s="3"/>
      <c r="I908" s="3"/>
      <c r="J908" s="3"/>
      <c r="K908" s="3"/>
    </row>
    <row r="909" ht="14.25" customHeight="1">
      <c r="A909" s="3"/>
      <c r="B909" s="3"/>
      <c r="C909" s="3"/>
      <c r="D909" s="3"/>
      <c r="E909" s="3"/>
      <c r="F909" s="3"/>
      <c r="G909" s="3"/>
      <c r="H909" s="3"/>
      <c r="I909" s="3"/>
      <c r="J909" s="3"/>
      <c r="K909" s="3"/>
    </row>
    <row r="910" ht="14.25" customHeight="1">
      <c r="A910" s="3"/>
      <c r="B910" s="3"/>
      <c r="C910" s="3"/>
      <c r="D910" s="3"/>
      <c r="E910" s="3"/>
      <c r="F910" s="3"/>
      <c r="G910" s="3"/>
      <c r="H910" s="3"/>
      <c r="I910" s="3"/>
      <c r="J910" s="3"/>
      <c r="K910" s="3"/>
    </row>
    <row r="911" ht="14.25" customHeight="1">
      <c r="A911" s="3"/>
      <c r="B911" s="3"/>
      <c r="C911" s="3"/>
      <c r="D911" s="3"/>
      <c r="E911" s="3"/>
      <c r="F911" s="3"/>
      <c r="G911" s="3"/>
      <c r="H911" s="3"/>
      <c r="I911" s="3"/>
      <c r="J911" s="3"/>
      <c r="K911" s="3"/>
    </row>
    <row r="912" ht="14.25" customHeight="1">
      <c r="A912" s="3"/>
      <c r="B912" s="3"/>
      <c r="C912" s="3"/>
      <c r="D912" s="3"/>
      <c r="E912" s="3"/>
      <c r="F912" s="3"/>
      <c r="G912" s="3"/>
      <c r="H912" s="3"/>
      <c r="I912" s="3"/>
      <c r="J912" s="3"/>
      <c r="K912" s="3"/>
    </row>
    <row r="913" ht="14.25" customHeight="1">
      <c r="A913" s="3"/>
      <c r="B913" s="3"/>
      <c r="C913" s="3"/>
      <c r="D913" s="3"/>
      <c r="E913" s="3"/>
      <c r="F913" s="3"/>
      <c r="G913" s="3"/>
      <c r="H913" s="3"/>
      <c r="I913" s="3"/>
      <c r="J913" s="3"/>
      <c r="K913" s="3"/>
    </row>
    <row r="914" ht="14.25" customHeight="1">
      <c r="A914" s="3"/>
      <c r="B914" s="3"/>
      <c r="C914" s="3"/>
      <c r="D914" s="3"/>
      <c r="E914" s="3"/>
      <c r="F914" s="3"/>
      <c r="G914" s="3"/>
      <c r="H914" s="3"/>
      <c r="I914" s="3"/>
      <c r="J914" s="3"/>
      <c r="K914" s="3"/>
    </row>
    <row r="915" ht="14.25" customHeight="1">
      <c r="A915" s="3"/>
      <c r="B915" s="3"/>
      <c r="C915" s="3"/>
      <c r="D915" s="3"/>
      <c r="E915" s="3"/>
      <c r="F915" s="3"/>
      <c r="G915" s="3"/>
      <c r="H915" s="3"/>
      <c r="I915" s="3"/>
      <c r="J915" s="3"/>
      <c r="K915" s="3"/>
    </row>
    <row r="916" ht="14.25" customHeight="1">
      <c r="A916" s="3"/>
      <c r="B916" s="3"/>
      <c r="C916" s="3"/>
      <c r="D916" s="3"/>
      <c r="E916" s="3"/>
      <c r="F916" s="3"/>
      <c r="G916" s="3"/>
      <c r="H916" s="3"/>
      <c r="I916" s="3"/>
      <c r="J916" s="3"/>
      <c r="K916" s="3"/>
    </row>
    <row r="917" ht="14.25" customHeight="1">
      <c r="A917" s="3"/>
      <c r="B917" s="3"/>
      <c r="C917" s="3"/>
      <c r="D917" s="3"/>
      <c r="E917" s="3"/>
      <c r="F917" s="3"/>
      <c r="G917" s="3"/>
      <c r="H917" s="3"/>
      <c r="I917" s="3"/>
      <c r="J917" s="3"/>
      <c r="K917" s="3"/>
    </row>
    <row r="918" ht="14.25" customHeight="1">
      <c r="A918" s="3"/>
      <c r="B918" s="3"/>
      <c r="C918" s="3"/>
      <c r="D918" s="3"/>
      <c r="E918" s="3"/>
      <c r="F918" s="3"/>
      <c r="G918" s="3"/>
      <c r="H918" s="3"/>
      <c r="I918" s="3"/>
      <c r="J918" s="3"/>
      <c r="K918" s="3"/>
    </row>
    <row r="919" ht="14.25" customHeight="1">
      <c r="A919" s="3"/>
      <c r="B919" s="3"/>
      <c r="C919" s="3"/>
      <c r="D919" s="3"/>
      <c r="E919" s="3"/>
      <c r="F919" s="3"/>
      <c r="G919" s="3"/>
      <c r="H919" s="3"/>
      <c r="I919" s="3"/>
      <c r="J919" s="3"/>
      <c r="K919" s="3"/>
    </row>
    <row r="920" ht="14.25" customHeight="1">
      <c r="A920" s="3"/>
      <c r="B920" s="3"/>
      <c r="C920" s="3"/>
      <c r="D920" s="3"/>
      <c r="E920" s="3"/>
      <c r="F920" s="3"/>
      <c r="G920" s="3"/>
      <c r="H920" s="3"/>
      <c r="I920" s="3"/>
      <c r="J920" s="3"/>
      <c r="K920" s="3"/>
    </row>
    <row r="921" ht="14.25" customHeight="1">
      <c r="A921" s="3"/>
      <c r="B921" s="3"/>
      <c r="C921" s="3"/>
      <c r="D921" s="3"/>
      <c r="E921" s="3"/>
      <c r="F921" s="3"/>
      <c r="G921" s="3"/>
      <c r="H921" s="3"/>
      <c r="I921" s="3"/>
      <c r="J921" s="3"/>
      <c r="K921" s="3"/>
    </row>
    <row r="922" ht="14.25" customHeight="1">
      <c r="A922" s="3"/>
      <c r="B922" s="3"/>
      <c r="C922" s="3"/>
      <c r="D922" s="3"/>
      <c r="E922" s="3"/>
      <c r="F922" s="3"/>
      <c r="G922" s="3"/>
      <c r="H922" s="3"/>
      <c r="I922" s="3"/>
      <c r="J922" s="3"/>
      <c r="K922" s="3"/>
    </row>
    <row r="923" ht="14.25" customHeight="1">
      <c r="A923" s="3"/>
      <c r="B923" s="3"/>
      <c r="C923" s="3"/>
      <c r="D923" s="3"/>
      <c r="E923" s="3"/>
      <c r="F923" s="3"/>
      <c r="G923" s="3"/>
      <c r="H923" s="3"/>
      <c r="I923" s="3"/>
      <c r="J923" s="3"/>
      <c r="K923" s="3"/>
    </row>
    <row r="924" ht="14.25" customHeight="1">
      <c r="A924" s="3"/>
      <c r="B924" s="3"/>
      <c r="C924" s="3"/>
      <c r="D924" s="3"/>
      <c r="E924" s="3"/>
      <c r="F924" s="3"/>
      <c r="G924" s="3"/>
      <c r="H924" s="3"/>
      <c r="I924" s="3"/>
      <c r="J924" s="3"/>
      <c r="K924" s="3"/>
    </row>
    <row r="925" ht="14.25" customHeight="1">
      <c r="A925" s="3"/>
      <c r="B925" s="3"/>
      <c r="C925" s="3"/>
      <c r="D925" s="3"/>
      <c r="E925" s="3"/>
      <c r="F925" s="3"/>
      <c r="G925" s="3"/>
      <c r="H925" s="3"/>
      <c r="I925" s="3"/>
      <c r="J925" s="3"/>
      <c r="K925" s="3"/>
    </row>
    <row r="926" ht="14.25" customHeight="1">
      <c r="A926" s="3"/>
      <c r="B926" s="3"/>
      <c r="C926" s="3"/>
      <c r="D926" s="3"/>
      <c r="E926" s="3"/>
      <c r="F926" s="3"/>
      <c r="G926" s="3"/>
      <c r="H926" s="3"/>
      <c r="I926" s="3"/>
      <c r="J926" s="3"/>
      <c r="K926" s="3"/>
    </row>
    <row r="927" ht="14.25" customHeight="1">
      <c r="A927" s="3"/>
      <c r="B927" s="3"/>
      <c r="C927" s="3"/>
      <c r="D927" s="3"/>
      <c r="E927" s="3"/>
      <c r="F927" s="3"/>
      <c r="G927" s="3"/>
      <c r="H927" s="3"/>
      <c r="I927" s="3"/>
      <c r="J927" s="3"/>
      <c r="K927" s="3"/>
    </row>
    <row r="928" ht="14.25" customHeight="1">
      <c r="A928" s="3"/>
      <c r="B928" s="3"/>
      <c r="C928" s="3"/>
      <c r="D928" s="3"/>
      <c r="E928" s="3"/>
      <c r="F928" s="3"/>
      <c r="G928" s="3"/>
      <c r="H928" s="3"/>
      <c r="I928" s="3"/>
      <c r="J928" s="3"/>
      <c r="K928" s="3"/>
    </row>
    <row r="929" ht="14.25" customHeight="1">
      <c r="A929" s="3"/>
      <c r="B929" s="3"/>
      <c r="C929" s="3"/>
      <c r="D929" s="3"/>
      <c r="E929" s="3"/>
      <c r="F929" s="3"/>
      <c r="G929" s="3"/>
      <c r="H929" s="3"/>
      <c r="I929" s="3"/>
      <c r="J929" s="3"/>
      <c r="K929" s="3"/>
    </row>
    <row r="930" ht="14.25" customHeight="1">
      <c r="A930" s="3"/>
      <c r="B930" s="3"/>
      <c r="C930" s="3"/>
      <c r="D930" s="3"/>
      <c r="E930" s="3"/>
      <c r="F930" s="3"/>
      <c r="G930" s="3"/>
      <c r="H930" s="3"/>
      <c r="I930" s="3"/>
      <c r="J930" s="3"/>
      <c r="K930" s="3"/>
    </row>
    <row r="931" ht="14.25" customHeight="1">
      <c r="A931" s="3"/>
      <c r="B931" s="3"/>
      <c r="C931" s="3"/>
      <c r="D931" s="3"/>
      <c r="E931" s="3"/>
      <c r="F931" s="3"/>
      <c r="G931" s="3"/>
      <c r="H931" s="3"/>
      <c r="I931" s="3"/>
      <c r="J931" s="3"/>
      <c r="K931" s="3"/>
    </row>
    <row r="932" ht="14.25" customHeight="1">
      <c r="A932" s="3"/>
      <c r="B932" s="3"/>
      <c r="C932" s="3"/>
      <c r="D932" s="3"/>
      <c r="E932" s="3"/>
      <c r="F932" s="3"/>
      <c r="G932" s="3"/>
      <c r="H932" s="3"/>
      <c r="I932" s="3"/>
      <c r="J932" s="3"/>
      <c r="K932" s="3"/>
    </row>
    <row r="933" ht="14.25" customHeight="1">
      <c r="A933" s="3"/>
      <c r="B933" s="3"/>
      <c r="C933" s="3"/>
      <c r="D933" s="3"/>
      <c r="E933" s="3"/>
      <c r="F933" s="3"/>
      <c r="G933" s="3"/>
      <c r="H933" s="3"/>
      <c r="I933" s="3"/>
      <c r="J933" s="3"/>
      <c r="K933" s="3"/>
    </row>
    <row r="934" ht="14.25" customHeight="1">
      <c r="A934" s="3"/>
      <c r="B934" s="3"/>
      <c r="C934" s="3"/>
      <c r="D934" s="3"/>
      <c r="E934" s="3"/>
      <c r="F934" s="3"/>
      <c r="G934" s="3"/>
      <c r="H934" s="3"/>
      <c r="I934" s="3"/>
      <c r="J934" s="3"/>
      <c r="K934" s="3"/>
    </row>
    <row r="935" ht="14.25" customHeight="1">
      <c r="A935" s="3"/>
      <c r="B935" s="3"/>
      <c r="C935" s="3"/>
      <c r="D935" s="3"/>
      <c r="E935" s="3"/>
      <c r="F935" s="3"/>
      <c r="G935" s="3"/>
      <c r="H935" s="3"/>
      <c r="I935" s="3"/>
      <c r="J935" s="3"/>
      <c r="K935" s="3"/>
    </row>
    <row r="936" ht="14.25" customHeight="1">
      <c r="A936" s="3"/>
      <c r="B936" s="3"/>
      <c r="C936" s="3"/>
      <c r="D936" s="3"/>
      <c r="E936" s="3"/>
      <c r="F936" s="3"/>
      <c r="G936" s="3"/>
      <c r="H936" s="3"/>
      <c r="I936" s="3"/>
      <c r="J936" s="3"/>
      <c r="K936" s="3"/>
    </row>
    <row r="937" ht="14.25" customHeight="1">
      <c r="A937" s="3"/>
      <c r="B937" s="3"/>
      <c r="C937" s="3"/>
      <c r="D937" s="3"/>
      <c r="E937" s="3"/>
      <c r="F937" s="3"/>
      <c r="G937" s="3"/>
      <c r="H937" s="3"/>
      <c r="I937" s="3"/>
      <c r="J937" s="3"/>
      <c r="K937" s="3"/>
    </row>
    <row r="938" ht="14.25" customHeight="1">
      <c r="A938" s="3"/>
      <c r="B938" s="3"/>
      <c r="C938" s="3"/>
      <c r="D938" s="3"/>
      <c r="E938" s="3"/>
      <c r="F938" s="3"/>
      <c r="G938" s="3"/>
      <c r="H938" s="3"/>
      <c r="I938" s="3"/>
      <c r="J938" s="3"/>
      <c r="K938" s="3"/>
    </row>
    <row r="939" ht="14.25" customHeight="1">
      <c r="A939" s="3"/>
      <c r="B939" s="3"/>
      <c r="C939" s="3"/>
      <c r="D939" s="3"/>
      <c r="E939" s="3"/>
      <c r="F939" s="3"/>
      <c r="G939" s="3"/>
      <c r="H939" s="3"/>
      <c r="I939" s="3"/>
      <c r="J939" s="3"/>
      <c r="K939" s="3"/>
    </row>
    <row r="940" ht="14.25" customHeight="1">
      <c r="A940" s="3"/>
      <c r="B940" s="3"/>
      <c r="C940" s="3"/>
      <c r="D940" s="3"/>
      <c r="E940" s="3"/>
      <c r="F940" s="3"/>
      <c r="G940" s="3"/>
      <c r="H940" s="3"/>
      <c r="I940" s="3"/>
      <c r="J940" s="3"/>
      <c r="K940" s="3"/>
    </row>
    <row r="941" ht="14.25" customHeight="1">
      <c r="A941" s="3"/>
      <c r="B941" s="3"/>
      <c r="C941" s="3"/>
      <c r="D941" s="3"/>
      <c r="E941" s="3"/>
      <c r="F941" s="3"/>
      <c r="G941" s="3"/>
      <c r="H941" s="3"/>
      <c r="I941" s="3"/>
      <c r="J941" s="3"/>
      <c r="K941" s="3"/>
    </row>
    <row r="942" ht="14.25" customHeight="1">
      <c r="A942" s="3"/>
      <c r="B942" s="3"/>
      <c r="C942" s="3"/>
      <c r="D942" s="3"/>
      <c r="E942" s="3"/>
      <c r="F942" s="3"/>
      <c r="G942" s="3"/>
      <c r="H942" s="3"/>
      <c r="I942" s="3"/>
      <c r="J942" s="3"/>
      <c r="K942" s="3"/>
    </row>
    <row r="943" ht="14.25" customHeight="1">
      <c r="A943" s="3"/>
      <c r="B943" s="3"/>
      <c r="C943" s="3"/>
      <c r="D943" s="3"/>
      <c r="E943" s="3"/>
      <c r="F943" s="3"/>
      <c r="G943" s="3"/>
      <c r="H943" s="3"/>
      <c r="I943" s="3"/>
      <c r="J943" s="3"/>
      <c r="K943" s="3"/>
    </row>
    <row r="944" ht="14.25" customHeight="1">
      <c r="A944" s="3"/>
      <c r="B944" s="3"/>
      <c r="C944" s="3"/>
      <c r="D944" s="3"/>
      <c r="E944" s="3"/>
      <c r="F944" s="3"/>
      <c r="G944" s="3"/>
      <c r="H944" s="3"/>
      <c r="I944" s="3"/>
      <c r="J944" s="3"/>
      <c r="K944" s="3"/>
    </row>
    <row r="945" ht="14.25" customHeight="1">
      <c r="A945" s="3"/>
      <c r="B945" s="3"/>
      <c r="C945" s="3"/>
      <c r="D945" s="3"/>
      <c r="E945" s="3"/>
      <c r="F945" s="3"/>
      <c r="G945" s="3"/>
      <c r="H945" s="3"/>
      <c r="I945" s="3"/>
      <c r="J945" s="3"/>
      <c r="K945" s="3"/>
    </row>
    <row r="946" ht="14.25" customHeight="1">
      <c r="A946" s="3"/>
      <c r="B946" s="3"/>
      <c r="C946" s="3"/>
      <c r="D946" s="3"/>
      <c r="E946" s="3"/>
      <c r="F946" s="3"/>
      <c r="G946" s="3"/>
      <c r="H946" s="3"/>
      <c r="I946" s="3"/>
      <c r="J946" s="3"/>
      <c r="K946" s="3"/>
    </row>
    <row r="947" ht="14.25" customHeight="1">
      <c r="A947" s="3"/>
      <c r="B947" s="3"/>
      <c r="C947" s="3"/>
      <c r="D947" s="3"/>
      <c r="E947" s="3"/>
      <c r="F947" s="3"/>
      <c r="G947" s="3"/>
      <c r="H947" s="3"/>
      <c r="I947" s="3"/>
      <c r="J947" s="3"/>
      <c r="K947" s="3"/>
    </row>
    <row r="948" ht="14.25" customHeight="1">
      <c r="A948" s="3"/>
      <c r="B948" s="3"/>
      <c r="C948" s="3"/>
      <c r="D948" s="3"/>
      <c r="E948" s="3"/>
      <c r="F948" s="3"/>
      <c r="G948" s="3"/>
      <c r="H948" s="3"/>
      <c r="I948" s="3"/>
      <c r="J948" s="3"/>
      <c r="K948" s="3"/>
    </row>
    <row r="949" ht="14.25" customHeight="1">
      <c r="A949" s="3"/>
      <c r="B949" s="3"/>
      <c r="C949" s="3"/>
      <c r="D949" s="3"/>
      <c r="E949" s="3"/>
      <c r="F949" s="3"/>
      <c r="G949" s="3"/>
      <c r="H949" s="3"/>
      <c r="I949" s="3"/>
      <c r="J949" s="3"/>
      <c r="K949" s="3"/>
    </row>
    <row r="950" ht="14.25" customHeight="1">
      <c r="A950" s="3"/>
      <c r="B950" s="3"/>
      <c r="C950" s="3"/>
      <c r="D950" s="3"/>
      <c r="E950" s="3"/>
      <c r="F950" s="3"/>
      <c r="G950" s="3"/>
      <c r="H950" s="3"/>
      <c r="I950" s="3"/>
      <c r="J950" s="3"/>
      <c r="K950" s="3"/>
    </row>
    <row r="951" ht="14.25" customHeight="1">
      <c r="A951" s="3"/>
      <c r="B951" s="3"/>
      <c r="C951" s="3"/>
      <c r="D951" s="3"/>
      <c r="E951" s="3"/>
      <c r="F951" s="3"/>
      <c r="G951" s="3"/>
      <c r="H951" s="3"/>
      <c r="I951" s="3"/>
      <c r="J951" s="3"/>
      <c r="K951" s="3"/>
    </row>
    <row r="952" ht="14.25" customHeight="1">
      <c r="A952" s="3"/>
      <c r="B952" s="3"/>
      <c r="C952" s="3"/>
      <c r="D952" s="3"/>
      <c r="E952" s="3"/>
      <c r="F952" s="3"/>
      <c r="G952" s="3"/>
      <c r="H952" s="3"/>
      <c r="I952" s="3"/>
      <c r="J952" s="3"/>
      <c r="K952" s="3"/>
    </row>
    <row r="953" ht="14.25" customHeight="1">
      <c r="A953" s="3"/>
      <c r="B953" s="3"/>
      <c r="C953" s="3"/>
      <c r="D953" s="3"/>
      <c r="E953" s="3"/>
      <c r="F953" s="3"/>
      <c r="G953" s="3"/>
      <c r="H953" s="3"/>
      <c r="I953" s="3"/>
      <c r="J953" s="3"/>
      <c r="K953" s="3"/>
    </row>
    <row r="954" ht="14.25" customHeight="1">
      <c r="A954" s="3"/>
      <c r="B954" s="3"/>
      <c r="C954" s="3"/>
      <c r="D954" s="3"/>
      <c r="E954" s="3"/>
      <c r="F954" s="3"/>
      <c r="G954" s="3"/>
      <c r="H954" s="3"/>
      <c r="I954" s="3"/>
      <c r="J954" s="3"/>
      <c r="K954" s="3"/>
    </row>
    <row r="955" ht="14.25" customHeight="1">
      <c r="A955" s="3"/>
      <c r="B955" s="3"/>
      <c r="C955" s="3"/>
      <c r="D955" s="3"/>
      <c r="E955" s="3"/>
      <c r="F955" s="3"/>
      <c r="G955" s="3"/>
      <c r="H955" s="3"/>
      <c r="I955" s="3"/>
      <c r="J955" s="3"/>
      <c r="K955" s="3"/>
    </row>
    <row r="956" ht="14.25" customHeight="1">
      <c r="A956" s="3"/>
      <c r="B956" s="3"/>
      <c r="C956" s="3"/>
      <c r="D956" s="3"/>
      <c r="E956" s="3"/>
      <c r="F956" s="3"/>
      <c r="G956" s="3"/>
      <c r="H956" s="3"/>
      <c r="I956" s="3"/>
      <c r="J956" s="3"/>
      <c r="K956" s="3"/>
    </row>
    <row r="957" ht="14.25" customHeight="1">
      <c r="A957" s="3"/>
      <c r="B957" s="3"/>
      <c r="C957" s="3"/>
      <c r="D957" s="3"/>
      <c r="E957" s="3"/>
      <c r="F957" s="3"/>
      <c r="G957" s="3"/>
      <c r="H957" s="3"/>
      <c r="I957" s="3"/>
      <c r="J957" s="3"/>
      <c r="K957" s="3"/>
    </row>
    <row r="958" ht="14.25" customHeight="1">
      <c r="A958" s="3"/>
      <c r="B958" s="3"/>
      <c r="C958" s="3"/>
      <c r="D958" s="3"/>
      <c r="E958" s="3"/>
      <c r="F958" s="3"/>
      <c r="G958" s="3"/>
      <c r="H958" s="3"/>
      <c r="I958" s="3"/>
      <c r="J958" s="3"/>
      <c r="K958" s="3"/>
    </row>
    <row r="959" ht="14.25" customHeight="1">
      <c r="A959" s="3"/>
      <c r="B959" s="3"/>
      <c r="C959" s="3"/>
      <c r="D959" s="3"/>
      <c r="E959" s="3"/>
      <c r="F959" s="3"/>
      <c r="G959" s="3"/>
      <c r="H959" s="3"/>
      <c r="I959" s="3"/>
      <c r="J959" s="3"/>
      <c r="K959" s="3"/>
    </row>
    <row r="960" ht="14.25" customHeight="1">
      <c r="A960" s="3"/>
      <c r="B960" s="3"/>
      <c r="C960" s="3"/>
      <c r="D960" s="3"/>
      <c r="E960" s="3"/>
      <c r="F960" s="3"/>
      <c r="G960" s="3"/>
      <c r="H960" s="3"/>
      <c r="I960" s="3"/>
      <c r="J960" s="3"/>
      <c r="K960" s="3"/>
    </row>
    <row r="961" ht="14.25" customHeight="1">
      <c r="A961" s="3"/>
      <c r="B961" s="3"/>
      <c r="C961" s="3"/>
      <c r="D961" s="3"/>
      <c r="E961" s="3"/>
      <c r="F961" s="3"/>
      <c r="G961" s="3"/>
      <c r="H961" s="3"/>
      <c r="I961" s="3"/>
      <c r="J961" s="3"/>
      <c r="K961" s="3"/>
    </row>
    <row r="962" ht="14.25" customHeight="1">
      <c r="A962" s="3"/>
      <c r="B962" s="3"/>
      <c r="C962" s="3"/>
      <c r="D962" s="3"/>
      <c r="E962" s="3"/>
      <c r="F962" s="3"/>
      <c r="G962" s="3"/>
      <c r="H962" s="3"/>
      <c r="I962" s="3"/>
      <c r="J962" s="3"/>
      <c r="K962" s="3"/>
    </row>
    <row r="963" ht="14.25" customHeight="1">
      <c r="A963" s="3"/>
      <c r="B963" s="3"/>
      <c r="C963" s="3"/>
      <c r="D963" s="3"/>
      <c r="E963" s="3"/>
      <c r="F963" s="3"/>
      <c r="G963" s="3"/>
      <c r="H963" s="3"/>
      <c r="I963" s="3"/>
      <c r="J963" s="3"/>
      <c r="K963" s="3"/>
    </row>
    <row r="964" ht="14.25" customHeight="1">
      <c r="A964" s="3"/>
      <c r="B964" s="3"/>
      <c r="C964" s="3"/>
      <c r="D964" s="3"/>
      <c r="E964" s="3"/>
      <c r="F964" s="3"/>
      <c r="G964" s="3"/>
      <c r="H964" s="3"/>
      <c r="I964" s="3"/>
      <c r="J964" s="3"/>
      <c r="K964" s="3"/>
    </row>
    <row r="965" ht="14.25" customHeight="1">
      <c r="A965" s="3"/>
      <c r="B965" s="3"/>
      <c r="C965" s="3"/>
      <c r="D965" s="3"/>
      <c r="E965" s="3"/>
      <c r="F965" s="3"/>
      <c r="G965" s="3"/>
      <c r="H965" s="3"/>
      <c r="I965" s="3"/>
      <c r="J965" s="3"/>
      <c r="K965" s="3"/>
    </row>
    <row r="966" ht="14.25" customHeight="1">
      <c r="A966" s="3"/>
      <c r="B966" s="3"/>
      <c r="C966" s="3"/>
      <c r="D966" s="3"/>
      <c r="E966" s="3"/>
      <c r="F966" s="3"/>
      <c r="G966" s="3"/>
      <c r="H966" s="3"/>
      <c r="I966" s="3"/>
      <c r="J966" s="3"/>
      <c r="K966" s="3"/>
    </row>
    <row r="967" ht="14.25" customHeight="1">
      <c r="A967" s="3"/>
      <c r="B967" s="3"/>
      <c r="C967" s="3"/>
      <c r="D967" s="3"/>
      <c r="E967" s="3"/>
      <c r="F967" s="3"/>
      <c r="G967" s="3"/>
      <c r="H967" s="3"/>
      <c r="I967" s="3"/>
      <c r="J967" s="3"/>
      <c r="K967" s="3"/>
    </row>
    <row r="968" ht="14.25" customHeight="1">
      <c r="A968" s="3"/>
      <c r="B968" s="3"/>
      <c r="C968" s="3"/>
      <c r="D968" s="3"/>
      <c r="E968" s="3"/>
      <c r="F968" s="3"/>
      <c r="G968" s="3"/>
      <c r="H968" s="3"/>
      <c r="I968" s="3"/>
      <c r="J968" s="3"/>
      <c r="K968" s="3"/>
    </row>
    <row r="969" ht="14.25" customHeight="1">
      <c r="A969" s="3"/>
      <c r="B969" s="3"/>
      <c r="C969" s="3"/>
      <c r="D969" s="3"/>
      <c r="E969" s="3"/>
      <c r="F969" s="3"/>
      <c r="G969" s="3"/>
      <c r="H969" s="3"/>
      <c r="I969" s="3"/>
      <c r="J969" s="3"/>
      <c r="K969" s="3"/>
    </row>
    <row r="970" ht="14.25" customHeight="1">
      <c r="A970" s="3"/>
      <c r="B970" s="3"/>
      <c r="C970" s="3"/>
      <c r="D970" s="3"/>
      <c r="E970" s="3"/>
      <c r="F970" s="3"/>
      <c r="G970" s="3"/>
      <c r="H970" s="3"/>
      <c r="I970" s="3"/>
      <c r="J970" s="3"/>
      <c r="K970" s="3"/>
    </row>
    <row r="971" ht="14.25" customHeight="1">
      <c r="A971" s="3"/>
      <c r="B971" s="3"/>
      <c r="C971" s="3"/>
      <c r="D971" s="3"/>
      <c r="E971" s="3"/>
      <c r="F971" s="3"/>
      <c r="G971" s="3"/>
      <c r="H971" s="3"/>
      <c r="I971" s="3"/>
      <c r="J971" s="3"/>
      <c r="K971" s="3"/>
    </row>
    <row r="972" ht="14.25" customHeight="1">
      <c r="A972" s="3"/>
      <c r="B972" s="3"/>
      <c r="C972" s="3"/>
      <c r="D972" s="3"/>
      <c r="E972" s="3"/>
      <c r="F972" s="3"/>
      <c r="G972" s="3"/>
      <c r="H972" s="3"/>
      <c r="I972" s="3"/>
      <c r="J972" s="3"/>
      <c r="K972" s="3"/>
    </row>
    <row r="973" ht="14.25" customHeight="1">
      <c r="A973" s="3"/>
      <c r="B973" s="3"/>
      <c r="C973" s="3"/>
      <c r="D973" s="3"/>
      <c r="E973" s="3"/>
      <c r="F973" s="3"/>
      <c r="G973" s="3"/>
      <c r="H973" s="3"/>
      <c r="I973" s="3"/>
      <c r="J973" s="3"/>
      <c r="K973" s="3"/>
    </row>
    <row r="974" ht="14.25" customHeight="1">
      <c r="A974" s="3"/>
      <c r="B974" s="3"/>
      <c r="C974" s="3"/>
      <c r="D974" s="3"/>
      <c r="E974" s="3"/>
      <c r="F974" s="3"/>
      <c r="G974" s="3"/>
      <c r="H974" s="3"/>
      <c r="I974" s="3"/>
      <c r="J974" s="3"/>
      <c r="K974" s="3"/>
    </row>
    <row r="975" ht="14.25" customHeight="1">
      <c r="A975" s="3"/>
      <c r="B975" s="3"/>
      <c r="C975" s="3"/>
      <c r="D975" s="3"/>
      <c r="E975" s="3"/>
      <c r="F975" s="3"/>
      <c r="G975" s="3"/>
      <c r="H975" s="3"/>
      <c r="I975" s="3"/>
      <c r="J975" s="3"/>
      <c r="K975" s="3"/>
    </row>
    <row r="976" ht="14.25" customHeight="1">
      <c r="A976" s="3"/>
      <c r="B976" s="3"/>
      <c r="C976" s="3"/>
      <c r="D976" s="3"/>
      <c r="E976" s="3"/>
      <c r="F976" s="3"/>
      <c r="G976" s="3"/>
      <c r="H976" s="3"/>
      <c r="I976" s="3"/>
      <c r="J976" s="3"/>
      <c r="K976" s="3"/>
    </row>
    <row r="977" ht="14.25" customHeight="1">
      <c r="A977" s="3"/>
      <c r="B977" s="3"/>
      <c r="C977" s="3"/>
      <c r="D977" s="3"/>
      <c r="E977" s="3"/>
      <c r="F977" s="3"/>
      <c r="G977" s="3"/>
      <c r="H977" s="3"/>
      <c r="I977" s="3"/>
      <c r="J977" s="3"/>
      <c r="K977" s="3"/>
    </row>
    <row r="978" ht="14.25" customHeight="1">
      <c r="A978" s="3"/>
      <c r="B978" s="3"/>
      <c r="C978" s="3"/>
      <c r="D978" s="3"/>
      <c r="E978" s="3"/>
      <c r="F978" s="3"/>
      <c r="G978" s="3"/>
      <c r="H978" s="3"/>
      <c r="I978" s="3"/>
      <c r="J978" s="3"/>
      <c r="K978" s="3"/>
    </row>
    <row r="979" ht="14.25" customHeight="1">
      <c r="A979" s="3"/>
      <c r="B979" s="3"/>
      <c r="C979" s="3"/>
      <c r="D979" s="3"/>
      <c r="E979" s="3"/>
      <c r="F979" s="3"/>
      <c r="G979" s="3"/>
      <c r="H979" s="3"/>
      <c r="I979" s="3"/>
      <c r="J979" s="3"/>
      <c r="K979" s="3"/>
    </row>
    <row r="980" ht="14.25" customHeight="1">
      <c r="A980" s="3"/>
      <c r="B980" s="3"/>
      <c r="C980" s="3"/>
      <c r="D980" s="3"/>
      <c r="E980" s="3"/>
      <c r="F980" s="3"/>
      <c r="G980" s="3"/>
      <c r="H980" s="3"/>
      <c r="I980" s="3"/>
      <c r="J980" s="3"/>
      <c r="K980" s="3"/>
    </row>
    <row r="981" ht="14.25" customHeight="1">
      <c r="A981" s="3"/>
      <c r="B981" s="3"/>
      <c r="C981" s="3"/>
      <c r="D981" s="3"/>
      <c r="E981" s="3"/>
      <c r="F981" s="3"/>
      <c r="G981" s="3"/>
      <c r="H981" s="3"/>
      <c r="I981" s="3"/>
      <c r="J981" s="3"/>
      <c r="K981" s="3"/>
    </row>
    <row r="982" ht="14.25" customHeight="1">
      <c r="A982" s="3"/>
      <c r="B982" s="3"/>
      <c r="C982" s="3"/>
      <c r="D982" s="3"/>
      <c r="E982" s="3"/>
      <c r="F982" s="3"/>
      <c r="G982" s="3"/>
      <c r="H982" s="3"/>
      <c r="I982" s="3"/>
      <c r="J982" s="3"/>
      <c r="K982" s="3"/>
    </row>
    <row r="983" ht="14.25" customHeight="1">
      <c r="A983" s="3"/>
      <c r="B983" s="3"/>
      <c r="C983" s="3"/>
      <c r="D983" s="3"/>
      <c r="E983" s="3"/>
      <c r="F983" s="3"/>
      <c r="G983" s="3"/>
      <c r="H983" s="3"/>
      <c r="I983" s="3"/>
      <c r="J983" s="3"/>
      <c r="K983" s="3"/>
    </row>
    <row r="984" ht="14.25" customHeight="1">
      <c r="A984" s="3"/>
      <c r="B984" s="3"/>
      <c r="C984" s="3"/>
      <c r="D984" s="3"/>
      <c r="E984" s="3"/>
      <c r="F984" s="3"/>
      <c r="G984" s="3"/>
      <c r="H984" s="3"/>
      <c r="I984" s="3"/>
      <c r="J984" s="3"/>
      <c r="K984" s="3"/>
    </row>
    <row r="985" ht="14.25" customHeight="1">
      <c r="A985" s="3"/>
      <c r="B985" s="3"/>
      <c r="C985" s="3"/>
      <c r="D985" s="3"/>
      <c r="E985" s="3"/>
      <c r="F985" s="3"/>
      <c r="G985" s="3"/>
      <c r="H985" s="3"/>
      <c r="I985" s="3"/>
      <c r="J985" s="3"/>
      <c r="K985" s="3"/>
    </row>
    <row r="986" ht="14.25" customHeight="1">
      <c r="A986" s="3"/>
      <c r="B986" s="3"/>
      <c r="C986" s="3"/>
      <c r="D986" s="3"/>
      <c r="E986" s="3"/>
      <c r="F986" s="3"/>
      <c r="G986" s="3"/>
      <c r="H986" s="3"/>
      <c r="I986" s="3"/>
      <c r="J986" s="3"/>
      <c r="K986" s="3"/>
    </row>
    <row r="987" ht="14.25" customHeight="1">
      <c r="A987" s="3"/>
      <c r="B987" s="3"/>
      <c r="C987" s="3"/>
      <c r="D987" s="3"/>
      <c r="E987" s="3"/>
      <c r="F987" s="3"/>
      <c r="G987" s="3"/>
      <c r="H987" s="3"/>
      <c r="I987" s="3"/>
      <c r="J987" s="3"/>
      <c r="K987" s="3"/>
    </row>
    <row r="988" ht="14.25" customHeight="1">
      <c r="A988" s="3"/>
      <c r="B988" s="3"/>
      <c r="C988" s="3"/>
      <c r="D988" s="3"/>
      <c r="E988" s="3"/>
      <c r="F988" s="3"/>
      <c r="G988" s="3"/>
      <c r="H988" s="3"/>
      <c r="I988" s="3"/>
      <c r="J988" s="3"/>
      <c r="K988" s="3"/>
    </row>
    <row r="989" ht="14.25" customHeight="1">
      <c r="A989" s="3"/>
      <c r="B989" s="3"/>
      <c r="C989" s="3"/>
      <c r="D989" s="3"/>
      <c r="E989" s="3"/>
      <c r="F989" s="3"/>
      <c r="G989" s="3"/>
      <c r="H989" s="3"/>
      <c r="I989" s="3"/>
      <c r="J989" s="3"/>
      <c r="K989" s="3"/>
    </row>
    <row r="990" ht="14.25" customHeight="1">
      <c r="A990" s="3"/>
      <c r="B990" s="3"/>
      <c r="C990" s="3"/>
      <c r="D990" s="3"/>
      <c r="E990" s="3"/>
      <c r="F990" s="3"/>
      <c r="G990" s="3"/>
      <c r="H990" s="3"/>
      <c r="I990" s="3"/>
      <c r="J990" s="3"/>
      <c r="K990" s="3"/>
    </row>
    <row r="991" ht="14.25" customHeight="1">
      <c r="A991" s="3"/>
      <c r="B991" s="3"/>
      <c r="C991" s="3"/>
      <c r="D991" s="3"/>
      <c r="E991" s="3"/>
      <c r="F991" s="3"/>
      <c r="G991" s="3"/>
      <c r="H991" s="3"/>
      <c r="I991" s="3"/>
      <c r="J991" s="3"/>
      <c r="K991" s="3"/>
    </row>
    <row r="992" ht="14.25" customHeight="1">
      <c r="A992" s="3"/>
      <c r="B992" s="3"/>
      <c r="C992" s="3"/>
      <c r="D992" s="3"/>
      <c r="E992" s="3"/>
      <c r="F992" s="3"/>
      <c r="G992" s="3"/>
      <c r="H992" s="3"/>
      <c r="I992" s="3"/>
      <c r="J992" s="3"/>
      <c r="K992" s="3"/>
    </row>
    <row r="993" ht="14.25" customHeight="1">
      <c r="A993" s="3"/>
      <c r="B993" s="3"/>
      <c r="C993" s="3"/>
      <c r="D993" s="3"/>
      <c r="E993" s="3"/>
      <c r="F993" s="3"/>
      <c r="G993" s="3"/>
      <c r="H993" s="3"/>
      <c r="I993" s="3"/>
      <c r="J993" s="3"/>
      <c r="K993" s="3"/>
    </row>
    <row r="994" ht="14.25" customHeight="1">
      <c r="A994" s="3"/>
      <c r="B994" s="3"/>
      <c r="C994" s="3"/>
      <c r="D994" s="3"/>
      <c r="E994" s="3"/>
      <c r="F994" s="3"/>
      <c r="G994" s="3"/>
      <c r="H994" s="3"/>
      <c r="I994" s="3"/>
      <c r="J994" s="3"/>
      <c r="K994" s="3"/>
    </row>
    <row r="995" ht="14.25" customHeight="1">
      <c r="A995" s="3"/>
      <c r="B995" s="3"/>
      <c r="C995" s="3"/>
      <c r="D995" s="3"/>
      <c r="E995" s="3"/>
      <c r="F995" s="3"/>
      <c r="G995" s="3"/>
      <c r="H995" s="3"/>
      <c r="I995" s="3"/>
      <c r="J995" s="3"/>
      <c r="K995" s="3"/>
    </row>
    <row r="996" ht="14.25" customHeight="1">
      <c r="A996" s="3"/>
      <c r="B996" s="3"/>
      <c r="C996" s="3"/>
      <c r="D996" s="3"/>
      <c r="E996" s="3"/>
      <c r="F996" s="3"/>
      <c r="G996" s="3"/>
      <c r="H996" s="3"/>
      <c r="I996" s="3"/>
      <c r="J996" s="3"/>
      <c r="K996" s="3"/>
    </row>
    <row r="997" ht="14.25" customHeight="1">
      <c r="A997" s="3"/>
      <c r="B997" s="3"/>
      <c r="C997" s="3"/>
      <c r="D997" s="3"/>
      <c r="E997" s="3"/>
      <c r="F997" s="3"/>
      <c r="G997" s="3"/>
      <c r="H997" s="3"/>
      <c r="I997" s="3"/>
      <c r="J997" s="3"/>
      <c r="K997" s="3"/>
    </row>
    <row r="998" ht="14.25" customHeight="1">
      <c r="A998" s="3"/>
      <c r="B998" s="3"/>
      <c r="C998" s="3"/>
      <c r="D998" s="3"/>
      <c r="E998" s="3"/>
      <c r="F998" s="3"/>
      <c r="G998" s="3"/>
      <c r="H998" s="3"/>
      <c r="I998" s="3"/>
      <c r="J998" s="3"/>
      <c r="K998" s="3"/>
    </row>
    <row r="999" ht="14.25" customHeight="1">
      <c r="A999" s="3"/>
      <c r="B999" s="3"/>
      <c r="C999" s="3"/>
      <c r="D999" s="3"/>
      <c r="E999" s="3"/>
      <c r="F999" s="3"/>
      <c r="G999" s="3"/>
      <c r="H999" s="3"/>
      <c r="I999" s="3"/>
      <c r="J999" s="3"/>
      <c r="K999" s="3"/>
    </row>
    <row r="1000" ht="14.25" customHeight="1">
      <c r="A1000" s="3"/>
      <c r="B1000" s="3"/>
      <c r="C1000" s="3"/>
      <c r="D1000" s="3"/>
      <c r="E1000" s="3"/>
      <c r="F1000" s="3"/>
      <c r="G1000" s="3"/>
      <c r="H1000" s="3"/>
      <c r="I1000" s="3"/>
      <c r="J1000" s="3"/>
      <c r="K1000" s="3"/>
    </row>
  </sheetData>
  <mergeCells count="18">
    <mergeCell ref="A1:H1"/>
    <mergeCell ref="A2:H2"/>
    <mergeCell ref="A5:A9"/>
    <mergeCell ref="A10:A14"/>
    <mergeCell ref="A15:A19"/>
    <mergeCell ref="A20:A24"/>
    <mergeCell ref="A25:A29"/>
    <mergeCell ref="A65:A69"/>
    <mergeCell ref="A70:A74"/>
    <mergeCell ref="A75:A79"/>
    <mergeCell ref="A80:A84"/>
    <mergeCell ref="A30:A34"/>
    <mergeCell ref="A35:A39"/>
    <mergeCell ref="A40:A44"/>
    <mergeCell ref="A45:A49"/>
    <mergeCell ref="A50:A54"/>
    <mergeCell ref="A55:A59"/>
    <mergeCell ref="A60:A64"/>
  </mergeCells>
  <conditionalFormatting sqref="B5:I9">
    <cfRule type="expression" dxfId="8" priority="1">
      <formula>$B5&gt;$J5</formula>
    </cfRule>
  </conditionalFormatting>
  <conditionalFormatting sqref="B10:I14">
    <cfRule type="expression" dxfId="8" priority="2">
      <formula>$B10&gt;$J10</formula>
    </cfRule>
  </conditionalFormatting>
  <conditionalFormatting sqref="B15:I19">
    <cfRule type="expression" dxfId="8" priority="3">
      <formula>$B15&gt;$J15</formula>
    </cfRule>
  </conditionalFormatting>
  <conditionalFormatting sqref="F15 B20:I24">
    <cfRule type="expression" dxfId="8" priority="4">
      <formula>$B15&gt;$J15</formula>
    </cfRule>
  </conditionalFormatting>
  <conditionalFormatting sqref="B25:E29 F25:F31 G25:I29 F35 F40 F45 F50 F55 F60:F61 F65">
    <cfRule type="expression" dxfId="8" priority="5">
      <formula>$B25&gt;$J25</formula>
    </cfRule>
  </conditionalFormatting>
  <conditionalFormatting sqref="B30:E34 F30:F35 G30:I34 F40 F45 F50 F55 F60:F61 F65">
    <cfRule type="expression" dxfId="8" priority="6">
      <formula>$B30&gt;$J30</formula>
    </cfRule>
  </conditionalFormatting>
  <conditionalFormatting sqref="B35:I39 F45 F50 F55 F60:F61 F65">
    <cfRule type="expression" dxfId="8" priority="7">
      <formula>$B35&gt;$J35</formula>
    </cfRule>
  </conditionalFormatting>
  <conditionalFormatting sqref="B40:I44">
    <cfRule type="expression" dxfId="8" priority="8">
      <formula>$B40&gt;$J40</formula>
    </cfRule>
  </conditionalFormatting>
  <conditionalFormatting sqref="B45:E49 F45:F50 G45:I49 F55 F60:F61 F65">
    <cfRule type="expression" dxfId="8" priority="9">
      <formula>$B45&gt;$J45</formula>
    </cfRule>
  </conditionalFormatting>
  <conditionalFormatting sqref="B50:E54 F50:F55 G50:I54 F60:F61 F65">
    <cfRule type="expression" dxfId="8" priority="10">
      <formula>$B50&gt;$J50</formula>
    </cfRule>
  </conditionalFormatting>
  <conditionalFormatting sqref="B55:E59 F55:F61 G55:I59 F65">
    <cfRule type="expression" dxfId="8" priority="11">
      <formula>$B55&gt;$J55</formula>
    </cfRule>
  </conditionalFormatting>
  <conditionalFormatting sqref="B60:E64 F60:F65 G60:I64">
    <cfRule type="expression" dxfId="8" priority="12">
      <formula>$B60&gt;$J60</formula>
    </cfRule>
  </conditionalFormatting>
  <conditionalFormatting sqref="B65:I69">
    <cfRule type="expression" dxfId="8" priority="13">
      <formula>$B65&gt;$J65</formula>
    </cfRule>
  </conditionalFormatting>
  <conditionalFormatting sqref="B70:E74 G70:I74 F71:F74">
    <cfRule type="expression" dxfId="8" priority="14">
      <formula>$B70&gt;$J70</formula>
    </cfRule>
  </conditionalFormatting>
  <conditionalFormatting sqref="B75:E79 G75:I79 F76:F79">
    <cfRule type="expression" dxfId="8" priority="15">
      <formula>$B75&gt;$J75</formula>
    </cfRule>
  </conditionalFormatting>
  <conditionalFormatting sqref="B80:I84">
    <cfRule type="expression" dxfId="8" priority="16">
      <formula>$B80&gt;$J80</formula>
    </cfRule>
  </conditionalFormatting>
  <dataValidations>
    <dataValidation type="list" allowBlank="1" sqref="G5:G84">
      <formula1>"Conventional,Bersasar,Calon Simpanan,Pool of Candidate,Lain-lain,Graduan ILKKM"</formula1>
    </dataValidation>
  </dataValidations>
  <printOptions/>
  <pageMargins bottom="1.0" footer="0.0" header="0.0" left="0.75" right="0.75" top="1.0"/>
  <pageSetup paperSize="9" orientation="portrait"/>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5.0" ySplit="5.0" topLeftCell="F6" activePane="bottomRight" state="frozen"/>
      <selection activeCell="F1" sqref="F1" pane="topRight"/>
      <selection activeCell="A6" sqref="A6" pane="bottomLeft"/>
      <selection activeCell="F6" sqref="F6" pane="bottomRight"/>
    </sheetView>
  </sheetViews>
  <sheetFormatPr customHeight="1" defaultColWidth="14.43" defaultRowHeight="15.0"/>
  <cols>
    <col customWidth="1" min="1" max="1" width="7.0"/>
    <col customWidth="1" min="2" max="2" width="23.43"/>
    <col customWidth="1" min="3" max="3" width="10.0"/>
    <col customWidth="1" min="4" max="4" width="16.29"/>
    <col customWidth="1" min="5" max="5" width="12.0"/>
    <col customWidth="1" min="6" max="6" width="11.0"/>
    <col customWidth="1" min="7" max="7" width="21.86"/>
    <col customWidth="1" min="8" max="8" width="12.86"/>
    <col customWidth="1" min="9" max="9" width="16.57"/>
    <col customWidth="1" min="10" max="10" width="12.86"/>
    <col customWidth="1" min="11" max="11" width="16.57"/>
    <col customWidth="1" min="12" max="12" width="12.86"/>
    <col customWidth="1" min="13" max="13" width="16.57"/>
    <col customWidth="1" min="14" max="14" width="12.86"/>
    <col customWidth="1" min="15" max="15" width="16.57"/>
    <col customWidth="1" min="16" max="16" width="12.86"/>
    <col customWidth="1" min="17" max="17" width="16.57"/>
    <col customWidth="1" min="18" max="18" width="12.86"/>
    <col customWidth="1" min="19" max="19" width="16.57"/>
    <col customWidth="1" min="20" max="20" width="12.86"/>
    <col customWidth="1" min="21" max="21" width="16.57"/>
    <col customWidth="1" min="22" max="22" width="12.86"/>
    <col customWidth="1" min="23" max="23" width="16.57"/>
    <col customWidth="1" min="24" max="24" width="12.86"/>
    <col customWidth="1" min="25" max="25" width="16.57"/>
    <col customWidth="1" min="26" max="26" width="12.86"/>
    <col customWidth="1" min="27" max="27" width="16.57"/>
    <col customWidth="1" min="28" max="28" width="12.86"/>
    <col customWidth="1" min="29" max="29" width="16.57"/>
    <col customWidth="1" min="30" max="30" width="12.86"/>
    <col customWidth="1" min="31" max="31" width="11.0"/>
    <col customWidth="1" min="32" max="32" width="18.0"/>
  </cols>
  <sheetData>
    <row r="1" ht="19.5" customHeight="1">
      <c r="A1" s="123" t="s">
        <v>112</v>
      </c>
      <c r="G1" s="3"/>
      <c r="H1" s="3"/>
      <c r="I1" s="3"/>
      <c r="J1" s="3"/>
      <c r="K1" s="3"/>
      <c r="L1" s="3"/>
      <c r="M1" s="3"/>
      <c r="N1" s="3"/>
      <c r="O1" s="3"/>
      <c r="P1" s="3"/>
      <c r="Q1" s="3"/>
      <c r="R1" s="3"/>
      <c r="S1" s="3"/>
      <c r="T1" s="3"/>
      <c r="U1" s="3"/>
      <c r="V1" s="3"/>
      <c r="W1" s="3"/>
      <c r="X1" s="3"/>
      <c r="Y1" s="3"/>
      <c r="Z1" s="3"/>
      <c r="AA1" s="3"/>
      <c r="AB1" s="3"/>
      <c r="AC1" s="3"/>
      <c r="AD1" s="3"/>
      <c r="AE1" s="3"/>
      <c r="AF1" s="3"/>
    </row>
    <row r="2" ht="14.25" customHeight="1">
      <c r="A2" s="124" t="s">
        <v>113</v>
      </c>
      <c r="G2" s="3"/>
      <c r="H2" s="3"/>
      <c r="I2" s="3"/>
      <c r="J2" s="3"/>
      <c r="K2" s="3"/>
      <c r="L2" s="3"/>
      <c r="M2" s="3"/>
      <c r="N2" s="3"/>
      <c r="O2" s="3"/>
      <c r="P2" s="3"/>
      <c r="Q2" s="3"/>
      <c r="R2" s="3"/>
      <c r="S2" s="3"/>
      <c r="T2" s="3"/>
      <c r="U2" s="3"/>
      <c r="V2" s="3"/>
      <c r="W2" s="3"/>
      <c r="X2" s="3"/>
      <c r="Y2" s="3"/>
      <c r="Z2" s="3"/>
      <c r="AA2" s="3"/>
      <c r="AB2" s="3"/>
      <c r="AC2" s="3"/>
      <c r="AD2" s="3"/>
      <c r="AE2" s="3"/>
      <c r="AF2" s="3"/>
    </row>
    <row r="3" ht="31.5" customHeight="1">
      <c r="A3" s="125" t="s">
        <v>114</v>
      </c>
      <c r="B3" s="10"/>
      <c r="C3" s="10"/>
      <c r="D3" s="10"/>
      <c r="E3" s="10"/>
      <c r="F3" s="10"/>
      <c r="G3" s="11"/>
      <c r="H3" s="126" t="s">
        <v>115</v>
      </c>
      <c r="I3" s="127"/>
      <c r="J3" s="126" t="s">
        <v>116</v>
      </c>
      <c r="K3" s="127"/>
      <c r="L3" s="126" t="s">
        <v>117</v>
      </c>
      <c r="M3" s="127"/>
      <c r="N3" s="126" t="s">
        <v>118</v>
      </c>
      <c r="O3" s="127"/>
      <c r="P3" s="126" t="s">
        <v>119</v>
      </c>
      <c r="Q3" s="127"/>
      <c r="R3" s="126" t="s">
        <v>120</v>
      </c>
      <c r="S3" s="127"/>
      <c r="T3" s="126" t="s">
        <v>121</v>
      </c>
      <c r="U3" s="127"/>
      <c r="V3" s="126" t="s">
        <v>122</v>
      </c>
      <c r="W3" s="127"/>
      <c r="X3" s="126" t="s">
        <v>123</v>
      </c>
      <c r="Y3" s="127"/>
      <c r="Z3" s="126" t="s">
        <v>124</v>
      </c>
      <c r="AA3" s="127"/>
      <c r="AB3" s="126" t="s">
        <v>125</v>
      </c>
      <c r="AC3" s="127"/>
      <c r="AD3" s="126" t="s">
        <v>126</v>
      </c>
      <c r="AE3" s="127"/>
      <c r="AF3" s="128" t="s">
        <v>127</v>
      </c>
    </row>
    <row r="4" ht="30.0" customHeight="1">
      <c r="A4" s="129" t="s">
        <v>128</v>
      </c>
      <c r="B4" s="129" t="s">
        <v>129</v>
      </c>
      <c r="C4" s="129" t="s">
        <v>82</v>
      </c>
      <c r="D4" s="24" t="s">
        <v>130</v>
      </c>
      <c r="E4" s="129" t="s">
        <v>131</v>
      </c>
      <c r="F4" s="129" t="s">
        <v>132</v>
      </c>
      <c r="G4" s="130" t="s">
        <v>133</v>
      </c>
      <c r="H4" s="131"/>
      <c r="I4" s="132"/>
      <c r="J4" s="131"/>
      <c r="K4" s="132"/>
      <c r="L4" s="131"/>
      <c r="M4" s="132"/>
      <c r="N4" s="131"/>
      <c r="O4" s="132"/>
      <c r="P4" s="131"/>
      <c r="Q4" s="132"/>
      <c r="R4" s="131"/>
      <c r="S4" s="132"/>
      <c r="T4" s="131"/>
      <c r="U4" s="132"/>
      <c r="V4" s="131"/>
      <c r="W4" s="132"/>
      <c r="X4" s="131"/>
      <c r="Y4" s="132"/>
      <c r="Z4" s="131"/>
      <c r="AA4" s="132"/>
      <c r="AB4" s="131"/>
      <c r="AC4" s="132"/>
      <c r="AD4" s="131"/>
      <c r="AE4" s="132"/>
      <c r="AF4" s="133"/>
    </row>
    <row r="5" ht="27.75" customHeight="1">
      <c r="A5" s="39"/>
      <c r="B5" s="39"/>
      <c r="C5" s="39"/>
      <c r="D5" s="39"/>
      <c r="E5" s="39"/>
      <c r="F5" s="39"/>
      <c r="G5" s="134"/>
      <c r="H5" s="135" t="s">
        <v>134</v>
      </c>
      <c r="I5" s="135" t="s">
        <v>135</v>
      </c>
      <c r="J5" s="135" t="s">
        <v>134</v>
      </c>
      <c r="K5" s="135" t="s">
        <v>135</v>
      </c>
      <c r="L5" s="135" t="s">
        <v>134</v>
      </c>
      <c r="M5" s="135" t="s">
        <v>135</v>
      </c>
      <c r="N5" s="135" t="s">
        <v>134</v>
      </c>
      <c r="O5" s="135" t="s">
        <v>135</v>
      </c>
      <c r="P5" s="135" t="s">
        <v>134</v>
      </c>
      <c r="Q5" s="135" t="s">
        <v>135</v>
      </c>
      <c r="R5" s="135" t="s">
        <v>134</v>
      </c>
      <c r="S5" s="135" t="s">
        <v>135</v>
      </c>
      <c r="T5" s="135" t="s">
        <v>134</v>
      </c>
      <c r="U5" s="135" t="s">
        <v>135</v>
      </c>
      <c r="V5" s="135" t="s">
        <v>134</v>
      </c>
      <c r="W5" s="135" t="s">
        <v>135</v>
      </c>
      <c r="X5" s="135" t="s">
        <v>134</v>
      </c>
      <c r="Y5" s="135" t="s">
        <v>135</v>
      </c>
      <c r="Z5" s="135" t="s">
        <v>134</v>
      </c>
      <c r="AA5" s="135" t="s">
        <v>135</v>
      </c>
      <c r="AB5" s="135" t="s">
        <v>134</v>
      </c>
      <c r="AC5" s="135" t="s">
        <v>135</v>
      </c>
      <c r="AD5" s="135" t="s">
        <v>134</v>
      </c>
      <c r="AE5" s="135" t="s">
        <v>135</v>
      </c>
      <c r="AF5" s="136"/>
    </row>
    <row r="6" ht="24.0" customHeight="1">
      <c r="A6" s="50">
        <f>IFERROR(IF(ISNUMBER(LARGE(Strategi!$K$5:$K$84,1)),1,""),"")</f>
        <v>1</v>
      </c>
      <c r="B6" s="49" t="str">
        <f t="array" ref="B6">IFERROR(INDEX(Strategi!$C$5:$C$84,MATCH(LARGE(Strategi!$K$5:$K$84,1),Strategi!$K$5:$K$84,0)),"")</f>
        <v>Jururawat</v>
      </c>
      <c r="C6" s="50" t="str">
        <f t="array" ref="C6">IFERROR(INDEX(Strategi!$D$5:$D$84,MATCH(LARGE(Strategi!$K$5:$K$84,1),Strategi!$K$5:$K$84,0)),"")</f>
        <v>U5</v>
      </c>
      <c r="D6" s="49" t="str">
        <f t="array" ref="D6">IFERROR(IF(INDEX(Strategi!$G$5:$G$84,MATCH(LARGE(Strategi!$K$5:$K$84,1),Strategi!$K$5:$K$84,0))="","","("&amp;COUNTIFS($B$6:$B6,$B6,$C$6:$C6,$C6)&amp;") "&amp;INDEX(Strategi!$G$5:$G$84,MATCH(LARGE(Strategi!$K$5:$K$84,1),Strategi!$K$5:$K$84,0))),"")</f>
        <v>(1) Bersasar</v>
      </c>
      <c r="E6" s="50" t="str">
        <f t="array" ref="E6">IFERROR(INDEX(Strategi!$E$5:$E$84,MATCH(LARGE(Strategi!$K$5:$K$84,1),Strategi!$K$5:$K$84,0)),"")</f>
        <v>TINGGI</v>
      </c>
      <c r="F6" s="137">
        <f t="shared" ref="F6:F85" si="1">IFERROR(IF(COUNT(H6,J6,L6,N6,P6,R6,T6,V6,X6,Z6,AB6,AD6)=0,"",COUNT(I6,K6,M6,O6,Q6,S6,U6,W6,Y6,AA6,AC6,AE6)/COUNT(H6,J6,L6,N6,P6,R6,T6,V6,X6,Z6,AB6,AD6)),"")</f>
        <v>1</v>
      </c>
      <c r="G6" s="138" t="str">
        <f t="shared" ref="G6:G85" si="2">IFERROR(IF(COUNT(I6,K6,M6,O6,Q6,S6,U6,W6,Y6,AA6,AC6,AE6)=0,"",IF(OR(AND(ISNUMBER(I6),ISNUMBER(H6),I6&gt;H6),AND(ISNUMBER(K6),ISNUMBER(J6),K6&gt;J6),AND(ISNUMBER(M6),ISNUMBER(L6),M6&gt;L6),AND(ISNUMBER(O6),ISNUMBER(N6),O6&gt;N6),AND(ISNUMBER(Q6),ISNUMBER(P6),Q6&gt;P6),AND(ISNUMBER(S6),ISNUMBER(R6),S6&gt;R6),AND(ISNUMBER(U6),ISNUMBER(T6),U6&gt;T6),AND(ISNUMBER(W6),ISNUMBER(V6),W6&gt;V6),AND(ISNUMBER(Y6),ISNUMBER(X6),Y6&gt;X6),AND(ISNUMBER(AA6),ISNUMBER(Z6),AA6&gt;Z6),AND(ISNUMBER(AC6),ISNUMBER(AB6),AC6&gt;AB6),AND(ISNUMBER(AE6),ISNUMBER(AD6),AE6&gt;AD6),AND(ISNUMBER(H6),H6&lt;TODAY(),NOT(ISNUMBER(I6))),AND(ISNUMBER(J6),J6&lt;TODAY(),NOT(ISNUMBER(K6))),AND(ISNUMBER(L6),L6&lt;TODAY(),NOT(ISNUMBER(M6))),AND(ISNUMBER(N6),N6&lt;TODAY(),NOT(ISNUMBER(O6))),AND(ISNUMBER(P6),P6&lt;TODAY(),NOT(ISNUMBER(Q6))),AND(ISNUMBER(R6),R6&lt;TODAY(),NOT(ISNUMBER(S6))),AND(ISNUMBER(T6),T6&lt;TODAY(),NOT(ISNUMBER(U6))),AND(ISNUMBER(V6),V6&lt;TODAY(),NOT(ISNUMBER(W6))),AND(ISNUMBER(X6),X6&lt;TODAY(),NOT(ISNUMBER(Y6))),AND(ISNUMBER(Z6),Z6&lt;TODAY(),NOT(ISNUMBER(AA6))),AND(ISNUMBER(AB6),AB6&lt;TODAY(),NOT(ISNUMBER(AC6))),AND(ISNUMBER(AD6),AD6&lt;TODAY(),NOT(ISNUMBER(AE6)))),"Delayed","On Track")),"")</f>
        <v>On Track</v>
      </c>
      <c r="H6" s="139">
        <v>46188.0</v>
      </c>
      <c r="I6" s="139">
        <v>46168.0</v>
      </c>
      <c r="J6" s="140"/>
      <c r="K6" s="140"/>
      <c r="L6" s="140"/>
      <c r="M6" s="140"/>
      <c r="N6" s="140"/>
      <c r="O6" s="141"/>
      <c r="P6" s="140"/>
      <c r="Q6" s="140"/>
      <c r="R6" s="140"/>
      <c r="S6" s="140"/>
      <c r="T6" s="140"/>
      <c r="U6" s="141"/>
      <c r="V6" s="140"/>
      <c r="W6" s="140"/>
      <c r="X6" s="140"/>
      <c r="Y6" s="140"/>
      <c r="Z6" s="140"/>
      <c r="AA6" s="140"/>
      <c r="AB6" s="140"/>
      <c r="AC6" s="140"/>
      <c r="AD6" s="140"/>
      <c r="AE6" s="140"/>
      <c r="AF6" s="50">
        <f t="array" ref="AF6">IFERROR(INDEX(Strategi!$H$5:$H$84,MATCH(LARGE(Strategi!$K$5:$K$84,1),Strategi!$K$5:$K$84,0)),"")</f>
        <v>2240</v>
      </c>
    </row>
    <row r="7" ht="24.0" customHeight="1">
      <c r="A7" s="50">
        <f>IFERROR(IF(ISNUMBER(LARGE(Strategi!$K$5:$K$84,2)),2,""),"")</f>
        <v>2</v>
      </c>
      <c r="B7" s="49" t="str">
        <f t="array" ref="B7">IFERROR(INDEX(Strategi!$C$5:$C$84,MATCH(LARGE(Strategi!$K$5:$K$84,2),Strategi!$K$5:$K$84,0)),"")</f>
        <v>Juruteknologi Makmal Perubatan</v>
      </c>
      <c r="C7" s="50" t="str">
        <f t="array" ref="C7">IFERROR(INDEX(Strategi!$D$5:$D$84,MATCH(LARGE(Strategi!$K$5:$K$84,2),Strategi!$K$5:$K$84,0)),"")</f>
        <v>U5</v>
      </c>
      <c r="D7" s="49" t="str">
        <f t="array" ref="D7">IFERROR(IF(INDEX(Strategi!$G$5:$G$84,MATCH(LARGE(Strategi!$K$5:$K$84,2),Strategi!$K$5:$K$84,0))="","","("&amp;COUNTIFS($B$6:$B7,$B7,$C$6:$C7,$C7)&amp;") "&amp;INDEX(Strategi!$G$5:$G$84,MATCH(LARGE(Strategi!$K$5:$K$84,2),Strategi!$K$5:$K$84,0))),"")</f>
        <v>(1) Graduan ILKKM</v>
      </c>
      <c r="E7" s="50" t="str">
        <f t="array" ref="E7">IFERROR(INDEX(Strategi!$E$5:$E$84,MATCH(LARGE(Strategi!$K$5:$K$84,2),Strategi!$K$5:$K$84,0)),"")</f>
        <v>TINGGI</v>
      </c>
      <c r="F7" s="137">
        <f t="shared" si="1"/>
        <v>0</v>
      </c>
      <c r="G7" s="138" t="str">
        <f t="shared" si="2"/>
        <v/>
      </c>
      <c r="H7" s="139">
        <v>46237.0</v>
      </c>
      <c r="I7" s="141"/>
      <c r="J7" s="140"/>
      <c r="K7" s="141"/>
      <c r="L7" s="140"/>
      <c r="M7" s="141"/>
      <c r="N7" s="140"/>
      <c r="O7" s="141"/>
      <c r="P7" s="140"/>
      <c r="Q7" s="141"/>
      <c r="R7" s="140"/>
      <c r="S7" s="141"/>
      <c r="T7" s="140"/>
      <c r="U7" s="141"/>
      <c r="V7" s="140"/>
      <c r="W7" s="141"/>
      <c r="X7" s="140"/>
      <c r="Y7" s="141"/>
      <c r="Z7" s="140"/>
      <c r="AA7" s="141"/>
      <c r="AB7" s="140"/>
      <c r="AC7" s="141"/>
      <c r="AD7" s="140"/>
      <c r="AE7" s="141"/>
      <c r="AF7" s="50">
        <f t="array" ref="AF7">IFERROR(INDEX(Strategi!$H$5:$H$84,MATCH(LARGE(Strategi!$K$5:$K$84,2),Strategi!$K$5:$K$84,0)),"")</f>
        <v>84</v>
      </c>
    </row>
    <row r="8" ht="24.0" customHeight="1">
      <c r="A8" s="50">
        <f>IFERROR(IF(ISNUMBER(LARGE(Strategi!$K$5:$K$84,3)),3,""),"")</f>
        <v>3</v>
      </c>
      <c r="B8" s="49" t="str">
        <f t="array" ref="B8">IFERROR(INDEX(Strategi!$C$5:$C$84,MATCH(LARGE(Strategi!$K$5:$K$84,3),Strategi!$K$5:$K$84,0)),"")</f>
        <v>Juruteknologi Makmal Perubatan</v>
      </c>
      <c r="C8" s="50" t="str">
        <f t="array" ref="C8">IFERROR(INDEX(Strategi!$D$5:$D$84,MATCH(LARGE(Strategi!$K$5:$K$84,3),Strategi!$K$5:$K$84,0)),"")</f>
        <v>U5</v>
      </c>
      <c r="D8" s="49" t="str">
        <f t="array" ref="D8">IFERROR(IF(INDEX(Strategi!$G$5:$G$84,MATCH(LARGE(Strategi!$K$5:$K$84,3),Strategi!$K$5:$K$84,0))="","","("&amp;COUNTIFS($B$6:$B8,$B8,$C$6:$C8,$C8)&amp;") "&amp;INDEX(Strategi!$G$5:$G$84,MATCH(LARGE(Strategi!$K$5:$K$84,3),Strategi!$K$5:$K$84,0))),"")</f>
        <v>(2) Calon Simpanan</v>
      </c>
      <c r="E8" s="50" t="str">
        <f t="array" ref="E8">IFERROR(INDEX(Strategi!$E$5:$E$84,MATCH(LARGE(Strategi!$K$5:$K$84,3),Strategi!$K$5:$K$84,0)),"")</f>
        <v>TINGGI</v>
      </c>
      <c r="F8" s="137">
        <f t="shared" si="1"/>
        <v>0</v>
      </c>
      <c r="G8" s="138" t="str">
        <f t="shared" si="2"/>
        <v/>
      </c>
      <c r="H8" s="139">
        <v>46206.0</v>
      </c>
      <c r="I8" s="141"/>
      <c r="J8" s="140"/>
      <c r="K8" s="141"/>
      <c r="L8" s="140"/>
      <c r="M8" s="141"/>
      <c r="N8" s="140"/>
      <c r="O8" s="141"/>
      <c r="P8" s="140"/>
      <c r="Q8" s="141"/>
      <c r="R8" s="140"/>
      <c r="S8" s="141"/>
      <c r="T8" s="140"/>
      <c r="U8" s="141"/>
      <c r="V8" s="140"/>
      <c r="W8" s="141"/>
      <c r="X8" s="140"/>
      <c r="Y8" s="141"/>
      <c r="Z8" s="140"/>
      <c r="AA8" s="141"/>
      <c r="AB8" s="140"/>
      <c r="AC8" s="141"/>
      <c r="AD8" s="140"/>
      <c r="AE8" s="141"/>
      <c r="AF8" s="50">
        <f t="array" ref="AF8">IFERROR(INDEX(Strategi!$H$5:$H$84,MATCH(LARGE(Strategi!$K$5:$K$84,3),Strategi!$K$5:$K$84,0)),"")</f>
        <v>51</v>
      </c>
    </row>
    <row r="9" ht="24.0" customHeight="1">
      <c r="A9" s="50">
        <f>IFERROR(IF(ISNUMBER(LARGE(Strategi!$K$5:$K$84,4)),4,""),"")</f>
        <v>4</v>
      </c>
      <c r="B9" s="49" t="str">
        <f t="array" ref="B9">IFERROR(INDEX(Strategi!$C$5:$C$84,MATCH(LARGE(Strategi!$K$5:$K$84,4),Strategi!$K$5:$K$84,0)),"")</f>
        <v>Pembantu Perawatan Kesihatan</v>
      </c>
      <c r="C9" s="50" t="str">
        <f t="array" ref="C9">IFERROR(INDEX(Strategi!$D$5:$D$84,MATCH(LARGE(Strategi!$K$5:$K$84,4),Strategi!$K$5:$K$84,0)),"")</f>
        <v>U1</v>
      </c>
      <c r="D9" s="49" t="str">
        <f t="array" ref="D9">IFERROR(IF(INDEX(Strategi!$G$5:$G$84,MATCH(LARGE(Strategi!$K$5:$K$84,4),Strategi!$K$5:$K$84,0))="","","("&amp;COUNTIFS($B$6:$B9,$B9,$C$6:$C9,$C9)&amp;") "&amp;INDEX(Strategi!$G$5:$G$84,MATCH(LARGE(Strategi!$K$5:$K$84,4),Strategi!$K$5:$K$84,0))),"")</f>
        <v>(1) Conventional</v>
      </c>
      <c r="E9" s="50" t="str">
        <f t="array" ref="E9">IFERROR(INDEX(Strategi!$E$5:$E$84,MATCH(LARGE(Strategi!$K$5:$K$84,4),Strategi!$K$5:$K$84,0)),"")</f>
        <v>TINGGI</v>
      </c>
      <c r="F9" s="137" t="str">
        <f t="shared" si="1"/>
        <v/>
      </c>
      <c r="G9" s="138" t="str">
        <f t="shared" si="2"/>
        <v/>
      </c>
      <c r="H9" s="140"/>
      <c r="I9" s="141"/>
      <c r="J9" s="140"/>
      <c r="K9" s="141"/>
      <c r="L9" s="140"/>
      <c r="M9" s="141"/>
      <c r="N9" s="140"/>
      <c r="O9" s="141"/>
      <c r="P9" s="140"/>
      <c r="Q9" s="141"/>
      <c r="R9" s="140"/>
      <c r="S9" s="141"/>
      <c r="T9" s="140"/>
      <c r="U9" s="141"/>
      <c r="V9" s="140"/>
      <c r="W9" s="141"/>
      <c r="X9" s="140"/>
      <c r="Y9" s="141"/>
      <c r="Z9" s="140"/>
      <c r="AA9" s="141"/>
      <c r="AB9" s="140"/>
      <c r="AC9" s="141"/>
      <c r="AD9" s="140"/>
      <c r="AE9" s="141"/>
      <c r="AF9" s="50">
        <f t="array" ref="AF9">IFERROR(INDEX(Strategi!$H$5:$H$84,MATCH(LARGE(Strategi!$K$5:$K$84,4),Strategi!$K$5:$K$84,0)),"")</f>
        <v>1231</v>
      </c>
    </row>
    <row r="10" ht="24.0" customHeight="1">
      <c r="A10" s="50">
        <f>IFERROR(IF(ISNUMBER(LARGE(Strategi!$K$5:$K$84,5)),5,""),"")</f>
        <v>5</v>
      </c>
      <c r="B10" s="49" t="str">
        <f t="array" ref="B10">IFERROR(INDEX(Strategi!$C$5:$C$84,MATCH(LARGE(Strategi!$K$5:$K$84,5),Strategi!$K$5:$K$84,0)),"")</f>
        <v>Penolong Pegawai Perubatan</v>
      </c>
      <c r="C10" s="50" t="str">
        <f t="array" ref="C10">IFERROR(INDEX(Strategi!$D$5:$D$84,MATCH(LARGE(Strategi!$K$5:$K$84,5),Strategi!$K$5:$K$84,0)),"")</f>
        <v>U5</v>
      </c>
      <c r="D10" s="49" t="str">
        <f t="array" ref="D10">IFERROR(IF(INDEX(Strategi!$G$5:$G$84,MATCH(LARGE(Strategi!$K$5:$K$84,5),Strategi!$K$5:$K$84,0))="","","("&amp;COUNTIFS($B$6:$B10,$B10,$C$6:$C10,$C10)&amp;") "&amp;INDEX(Strategi!$G$5:$G$84,MATCH(LARGE(Strategi!$K$5:$K$84,5),Strategi!$K$5:$K$84,0))),"")</f>
        <v>(1) Lain-lain</v>
      </c>
      <c r="E10" s="50" t="str">
        <f t="array" ref="E10">IFERROR(INDEX(Strategi!$E$5:$E$84,MATCH(LARGE(Strategi!$K$5:$K$84,5),Strategi!$K$5:$K$84,0)),"")</f>
        <v>SEDERHANA</v>
      </c>
      <c r="F10" s="137">
        <f t="shared" si="1"/>
        <v>0</v>
      </c>
      <c r="G10" s="138" t="str">
        <f t="shared" si="2"/>
        <v/>
      </c>
      <c r="H10" s="139">
        <v>46293.0</v>
      </c>
      <c r="I10" s="141"/>
      <c r="J10" s="140"/>
      <c r="K10" s="141"/>
      <c r="L10" s="140"/>
      <c r="M10" s="141"/>
      <c r="N10" s="140"/>
      <c r="O10" s="141"/>
      <c r="P10" s="140"/>
      <c r="Q10" s="141"/>
      <c r="R10" s="140"/>
      <c r="S10" s="141"/>
      <c r="T10" s="140"/>
      <c r="U10" s="141"/>
      <c r="V10" s="140"/>
      <c r="W10" s="141"/>
      <c r="X10" s="140"/>
      <c r="Y10" s="141"/>
      <c r="Z10" s="140"/>
      <c r="AA10" s="141"/>
      <c r="AB10" s="140"/>
      <c r="AC10" s="141"/>
      <c r="AD10" s="140"/>
      <c r="AE10" s="141"/>
      <c r="AF10" s="50">
        <f t="array" ref="AF10">IFERROR(INDEX(Strategi!$H$5:$H$84,MATCH(LARGE(Strategi!$K$5:$K$84,5),Strategi!$K$5:$K$84,0)),"")</f>
        <v>531</v>
      </c>
    </row>
    <row r="11" ht="24.0" customHeight="1">
      <c r="A11" s="50">
        <f>IFERROR(IF(ISNUMBER(LARGE(Strategi!$K$5:$K$84,6)),6,""),"")</f>
        <v>6</v>
      </c>
      <c r="B11" s="49" t="str">
        <f t="array" ref="B11">IFERROR(INDEX(Strategi!$C$5:$C$84,MATCH(LARGE(Strategi!$K$5:$K$84,6),Strategi!$K$5:$K$84,0)),"")</f>
        <v>Juruteknologi Pergigian</v>
      </c>
      <c r="C11" s="50" t="str">
        <f t="array" ref="C11">IFERROR(INDEX(Strategi!$D$5:$D$84,MATCH(LARGE(Strategi!$K$5:$K$84,6),Strategi!$K$5:$K$84,0)),"")</f>
        <v>U5</v>
      </c>
      <c r="D11" s="49" t="str">
        <f t="array" ref="D11">IFERROR(IF(INDEX(Strategi!$G$5:$G$84,MATCH(LARGE(Strategi!$K$5:$K$84,6),Strategi!$K$5:$K$84,0))="","","("&amp;COUNTIFS($B$6:$B11,$B11,$C$6:$C11,$C11)&amp;") "&amp;INDEX(Strategi!$G$5:$G$84,MATCH(LARGE(Strategi!$K$5:$K$84,6),Strategi!$K$5:$K$84,0))),"")</f>
        <v>(1) Graduan ILKKM</v>
      </c>
      <c r="E11" s="50" t="str">
        <f t="array" ref="E11">IFERROR(INDEX(Strategi!$E$5:$E$84,MATCH(LARGE(Strategi!$K$5:$K$84,6),Strategi!$K$5:$K$84,0)),"")</f>
        <v>SEDERHANA</v>
      </c>
      <c r="F11" s="137">
        <f t="shared" si="1"/>
        <v>0</v>
      </c>
      <c r="G11" s="138" t="str">
        <f t="shared" si="2"/>
        <v/>
      </c>
      <c r="H11" s="139">
        <v>46237.0</v>
      </c>
      <c r="I11" s="141"/>
      <c r="J11" s="140"/>
      <c r="K11" s="141"/>
      <c r="L11" s="140"/>
      <c r="M11" s="141"/>
      <c r="N11" s="140"/>
      <c r="O11" s="141"/>
      <c r="P11" s="140"/>
      <c r="Q11" s="141"/>
      <c r="R11" s="140"/>
      <c r="S11" s="141"/>
      <c r="T11" s="140"/>
      <c r="U11" s="141"/>
      <c r="V11" s="140"/>
      <c r="W11" s="141"/>
      <c r="X11" s="140"/>
      <c r="Y11" s="141"/>
      <c r="Z11" s="140"/>
      <c r="AA11" s="141"/>
      <c r="AB11" s="140"/>
      <c r="AC11" s="141"/>
      <c r="AD11" s="140"/>
      <c r="AE11" s="141"/>
      <c r="AF11" s="50">
        <f t="array" ref="AF11">IFERROR(INDEX(Strategi!$H$5:$H$84,MATCH(LARGE(Strategi!$K$5:$K$84,6),Strategi!$K$5:$K$84,0)),"")</f>
        <v>41</v>
      </c>
    </row>
    <row r="12" ht="24.0" customHeight="1">
      <c r="A12" s="50">
        <f>IFERROR(IF(ISNUMBER(LARGE(Strategi!$K$5:$K$84,7)),7,""),"")</f>
        <v>7</v>
      </c>
      <c r="B12" s="49" t="str">
        <f t="array" ref="B12">IFERROR(INDEX(Strategi!$C$5:$C$84,MATCH(LARGE(Strategi!$K$5:$K$84,7),Strategi!$K$5:$K$84,0)),"")</f>
        <v>Penolong Pegawai Farmasi</v>
      </c>
      <c r="C12" s="50" t="str">
        <f t="array" ref="C12">IFERROR(INDEX(Strategi!$D$5:$D$84,MATCH(LARGE(Strategi!$K$5:$K$84,7),Strategi!$K$5:$K$84,0)),"")</f>
        <v>U5</v>
      </c>
      <c r="D12" s="49" t="str">
        <f t="array" ref="D12">IFERROR(IF(INDEX(Strategi!$G$5:$G$84,MATCH(LARGE(Strategi!$K$5:$K$84,7),Strategi!$K$5:$K$84,0))="","","("&amp;COUNTIFS($B$6:$B12,$B12,$C$6:$C12,$C12)&amp;") "&amp;INDEX(Strategi!$G$5:$G$84,MATCH(LARGE(Strategi!$K$5:$K$84,7),Strategi!$K$5:$K$84,0))),"")</f>
        <v>(1) Graduan ILKKM</v>
      </c>
      <c r="E12" s="50" t="str">
        <f t="array" ref="E12">IFERROR(INDEX(Strategi!$E$5:$E$84,MATCH(LARGE(Strategi!$K$5:$K$84,7),Strategi!$K$5:$K$84,0)),"")</f>
        <v>SEDERHANA</v>
      </c>
      <c r="F12" s="137">
        <f t="shared" si="1"/>
        <v>0</v>
      </c>
      <c r="G12" s="138" t="str">
        <f t="shared" si="2"/>
        <v/>
      </c>
      <c r="H12" s="139">
        <v>46237.0</v>
      </c>
      <c r="I12" s="141"/>
      <c r="J12" s="140"/>
      <c r="K12" s="141"/>
      <c r="L12" s="140"/>
      <c r="M12" s="141"/>
      <c r="N12" s="140"/>
      <c r="O12" s="141"/>
      <c r="P12" s="140"/>
      <c r="Q12" s="141"/>
      <c r="R12" s="140"/>
      <c r="S12" s="141"/>
      <c r="T12" s="140"/>
      <c r="U12" s="141"/>
      <c r="V12" s="140"/>
      <c r="W12" s="141"/>
      <c r="X12" s="140"/>
      <c r="Y12" s="141"/>
      <c r="Z12" s="140"/>
      <c r="AA12" s="141"/>
      <c r="AB12" s="140"/>
      <c r="AC12" s="141"/>
      <c r="AD12" s="140"/>
      <c r="AE12" s="141"/>
      <c r="AF12" s="50">
        <f t="array" ref="AF12">IFERROR(INDEX(Strategi!$H$5:$H$84,MATCH(LARGE(Strategi!$K$5:$K$84,7),Strategi!$K$5:$K$84,0)),"")</f>
        <v>61</v>
      </c>
    </row>
    <row r="13" ht="24.0" customHeight="1">
      <c r="A13" s="50">
        <f>IFERROR(IF(ISNUMBER(LARGE(Strategi!$K$5:$K$84,8)),8,""),"")</f>
        <v>8</v>
      </c>
      <c r="B13" s="49" t="str">
        <f t="array" ref="B13">IFERROR(INDEX(Strategi!$C$5:$C$84,MATCH(LARGE(Strategi!$K$5:$K$84,8),Strategi!$K$5:$K$84,0)),"")</f>
        <v>Penolong Pegawai Farmasi</v>
      </c>
      <c r="C13" s="50" t="str">
        <f t="array" ref="C13">IFERROR(INDEX(Strategi!$D$5:$D$84,MATCH(LARGE(Strategi!$K$5:$K$84,8),Strategi!$K$5:$K$84,0)),"")</f>
        <v>U5</v>
      </c>
      <c r="D13" s="49" t="str">
        <f t="array" ref="D13">IFERROR(IF(INDEX(Strategi!$G$5:$G$84,MATCH(LARGE(Strategi!$K$5:$K$84,8),Strategi!$K$5:$K$84,0))="","","("&amp;COUNTIFS($B$6:$B13,$B13,$C$6:$C13,$C13)&amp;") "&amp;INDEX(Strategi!$G$5:$G$84,MATCH(LARGE(Strategi!$K$5:$K$84,8),Strategi!$K$5:$K$84,0))),"")</f>
        <v>(2) Calon Simpanan</v>
      </c>
      <c r="E13" s="50" t="str">
        <f t="array" ref="E13">IFERROR(INDEX(Strategi!$E$5:$E$84,MATCH(LARGE(Strategi!$K$5:$K$84,8),Strategi!$K$5:$K$84,0)),"")</f>
        <v>SEDERHANA</v>
      </c>
      <c r="F13" s="137">
        <f t="shared" si="1"/>
        <v>0</v>
      </c>
      <c r="G13" s="138" t="str">
        <f t="shared" si="2"/>
        <v/>
      </c>
      <c r="H13" s="139">
        <v>46206.0</v>
      </c>
      <c r="I13" s="141"/>
      <c r="J13" s="140"/>
      <c r="K13" s="141"/>
      <c r="L13" s="140"/>
      <c r="M13" s="141"/>
      <c r="N13" s="140"/>
      <c r="O13" s="141"/>
      <c r="P13" s="140"/>
      <c r="Q13" s="141"/>
      <c r="R13" s="140"/>
      <c r="S13" s="141"/>
      <c r="T13" s="140"/>
      <c r="U13" s="141"/>
      <c r="V13" s="140"/>
      <c r="W13" s="141"/>
      <c r="X13" s="140"/>
      <c r="Y13" s="141"/>
      <c r="Z13" s="140"/>
      <c r="AA13" s="141"/>
      <c r="AB13" s="140"/>
      <c r="AC13" s="141"/>
      <c r="AD13" s="140"/>
      <c r="AE13" s="141"/>
      <c r="AF13" s="50">
        <f t="array" ref="AF13">IFERROR(INDEX(Strategi!$H$5:$H$84,MATCH(LARGE(Strategi!$K$5:$K$84,8),Strategi!$K$5:$K$84,0)),"")</f>
        <v>200</v>
      </c>
    </row>
    <row r="14" ht="24.0" customHeight="1">
      <c r="A14" s="50">
        <f>IFERROR(IF(ISNUMBER(LARGE(Strategi!$K$5:$K$84,9)),9,""),"")</f>
        <v>9</v>
      </c>
      <c r="B14" s="49" t="str">
        <f t="array" ref="B14">IFERROR(INDEX(Strategi!$C$5:$C$84,MATCH(LARGE(Strategi!$K$5:$K$84,9),Strategi!$K$5:$K$84,0)),"")</f>
        <v>Juru X-Ray (Terapi)</v>
      </c>
      <c r="C14" s="50" t="str">
        <f t="array" ref="C14">IFERROR(INDEX(Strategi!$D$5:$D$84,MATCH(LARGE(Strategi!$K$5:$K$84,9),Strategi!$K$5:$K$84,0)),"")</f>
        <v>U5</v>
      </c>
      <c r="D14" s="49" t="str">
        <f t="array" ref="D14">IFERROR(IF(INDEX(Strategi!$G$5:$G$84,MATCH(LARGE(Strategi!$K$5:$K$84,9),Strategi!$K$5:$K$84,0))="","","("&amp;COUNTIFS($B$6:$B14,$B14,$C$6:$C14,$C14)&amp;") "&amp;INDEX(Strategi!$G$5:$G$84,MATCH(LARGE(Strategi!$K$5:$K$84,9),Strategi!$K$5:$K$84,0))),"")</f>
        <v>(1) Graduan ILKKM</v>
      </c>
      <c r="E14" s="50" t="str">
        <f t="array" ref="E14">IFERROR(INDEX(Strategi!$E$5:$E$84,MATCH(LARGE(Strategi!$K$5:$K$84,9),Strategi!$K$5:$K$84,0)),"")</f>
        <v>SEDERHANA</v>
      </c>
      <c r="F14" s="137">
        <f t="shared" si="1"/>
        <v>0</v>
      </c>
      <c r="G14" s="138" t="str">
        <f t="shared" si="2"/>
        <v/>
      </c>
      <c r="H14" s="139">
        <v>46237.0</v>
      </c>
      <c r="I14" s="141"/>
      <c r="J14" s="140"/>
      <c r="K14" s="141"/>
      <c r="L14" s="140"/>
      <c r="M14" s="141"/>
      <c r="N14" s="140"/>
      <c r="O14" s="141"/>
      <c r="P14" s="140"/>
      <c r="Q14" s="141"/>
      <c r="R14" s="140"/>
      <c r="S14" s="141"/>
      <c r="T14" s="140"/>
      <c r="U14" s="141"/>
      <c r="V14" s="140"/>
      <c r="W14" s="141"/>
      <c r="X14" s="140"/>
      <c r="Y14" s="141"/>
      <c r="Z14" s="140"/>
      <c r="AA14" s="141"/>
      <c r="AB14" s="140"/>
      <c r="AC14" s="141"/>
      <c r="AD14" s="140"/>
      <c r="AE14" s="141"/>
      <c r="AF14" s="50">
        <f t="array" ref="AF14">IFERROR(INDEX(Strategi!$H$5:$H$84,MATCH(LARGE(Strategi!$K$5:$K$84,9),Strategi!$K$5:$K$84,0)),"")</f>
        <v>18</v>
      </c>
    </row>
    <row r="15" ht="24.0" customHeight="1">
      <c r="A15" s="50">
        <f>IFERROR(IF(ISNUMBER(LARGE(Strategi!$K$5:$K$84,10)),10,""),"")</f>
        <v>10</v>
      </c>
      <c r="B15" s="49" t="str">
        <f t="array" ref="B15">IFERROR(INDEX(Strategi!$C$5:$C$84,MATCH(LARGE(Strategi!$K$5:$K$84,10),Strategi!$K$5:$K$84,0)),"")</f>
        <v>Pembantu Pembedahan Pergigian</v>
      </c>
      <c r="C15" s="50" t="str">
        <f t="array" ref="C15">IFERROR(INDEX(Strategi!$D$5:$D$84,MATCH(LARGE(Strategi!$K$5:$K$84,10),Strategi!$K$5:$K$84,0)),"")</f>
        <v>U1</v>
      </c>
      <c r="D15" s="49" t="str">
        <f t="array" ref="D15">IFERROR(IF(INDEX(Strategi!$G$5:$G$84,MATCH(LARGE(Strategi!$K$5:$K$84,10),Strategi!$K$5:$K$84,0))="","","("&amp;COUNTIFS($B$6:$B15,$B15,$C$6:$C15,$C15)&amp;") "&amp;INDEX(Strategi!$G$5:$G$84,MATCH(LARGE(Strategi!$K$5:$K$84,10),Strategi!$K$5:$K$84,0))),"")</f>
        <v>(1) Graduan ILKKM</v>
      </c>
      <c r="E15" s="50" t="str">
        <f t="array" ref="E15">IFERROR(INDEX(Strategi!$E$5:$E$84,MATCH(LARGE(Strategi!$K$5:$K$84,10),Strategi!$K$5:$K$84,0)),"")</f>
        <v>SEDERHANA</v>
      </c>
      <c r="F15" s="137">
        <f t="shared" si="1"/>
        <v>0</v>
      </c>
      <c r="G15" s="138" t="str">
        <f t="shared" si="2"/>
        <v/>
      </c>
      <c r="H15" s="139">
        <v>46237.0</v>
      </c>
      <c r="I15" s="141"/>
      <c r="J15" s="140"/>
      <c r="K15" s="141"/>
      <c r="L15" s="140"/>
      <c r="M15" s="141"/>
      <c r="N15" s="140"/>
      <c r="O15" s="141"/>
      <c r="P15" s="140"/>
      <c r="Q15" s="141"/>
      <c r="R15" s="140"/>
      <c r="S15" s="141"/>
      <c r="T15" s="140"/>
      <c r="U15" s="141"/>
      <c r="V15" s="140"/>
      <c r="W15" s="141"/>
      <c r="X15" s="140"/>
      <c r="Y15" s="141"/>
      <c r="Z15" s="140"/>
      <c r="AA15" s="141"/>
      <c r="AB15" s="140"/>
      <c r="AC15" s="141"/>
      <c r="AD15" s="140"/>
      <c r="AE15" s="141"/>
      <c r="AF15" s="50">
        <f t="array" ref="AF15">IFERROR(INDEX(Strategi!$H$5:$H$84,MATCH(LARGE(Strategi!$K$5:$K$84,10),Strategi!$K$5:$K$84,0)),"")</f>
        <v>174</v>
      </c>
    </row>
    <row r="16" ht="24.0" customHeight="1">
      <c r="A16" s="50">
        <f>IFERROR(IF(ISNUMBER(LARGE(Strategi!$K$5:$K$84,11)),11,""),"")</f>
        <v>11</v>
      </c>
      <c r="B16" s="49" t="str">
        <f t="array" ref="B16">IFERROR(INDEX(Strategi!$C$5:$C$84,MATCH(LARGE(Strategi!$K$5:$K$84,11),Strategi!$K$5:$K$84,0)),"")</f>
        <v>Pembantu Pembedahan Pergigian</v>
      </c>
      <c r="C16" s="50" t="str">
        <f t="array" ref="C16">IFERROR(INDEX(Strategi!$D$5:$D$84,MATCH(LARGE(Strategi!$K$5:$K$84,11),Strategi!$K$5:$K$84,0)),"")</f>
        <v>U1</v>
      </c>
      <c r="D16" s="49" t="str">
        <f t="array" ref="D16">IFERROR(IF(INDEX(Strategi!$G$5:$G$84,MATCH(LARGE(Strategi!$K$5:$K$84,11),Strategi!$K$5:$K$84,0))="","","("&amp;COUNTIFS($B$6:$B16,$B16,$C$6:$C16,$C16)&amp;") "&amp;INDEX(Strategi!$G$5:$G$84,MATCH(LARGE(Strategi!$K$5:$K$84,11),Strategi!$K$5:$K$84,0))),"")</f>
        <v>(2) Graduan ILKKM</v>
      </c>
      <c r="E16" s="50" t="str">
        <f t="array" ref="E16">IFERROR(INDEX(Strategi!$E$5:$E$84,MATCH(LARGE(Strategi!$K$5:$K$84,11),Strategi!$K$5:$K$84,0)),"")</f>
        <v>SEDERHANA</v>
      </c>
      <c r="F16" s="137">
        <f t="shared" si="1"/>
        <v>0</v>
      </c>
      <c r="G16" s="138" t="str">
        <f t="shared" si="2"/>
        <v/>
      </c>
      <c r="H16" s="139">
        <v>46206.0</v>
      </c>
      <c r="I16" s="141"/>
      <c r="J16" s="140"/>
      <c r="K16" s="141"/>
      <c r="L16" s="140"/>
      <c r="M16" s="141"/>
      <c r="N16" s="140"/>
      <c r="O16" s="141"/>
      <c r="P16" s="140"/>
      <c r="Q16" s="141"/>
      <c r="R16" s="140"/>
      <c r="S16" s="141"/>
      <c r="T16" s="140"/>
      <c r="U16" s="141"/>
      <c r="V16" s="140"/>
      <c r="W16" s="141"/>
      <c r="X16" s="140"/>
      <c r="Y16" s="141"/>
      <c r="Z16" s="140"/>
      <c r="AA16" s="141"/>
      <c r="AB16" s="140"/>
      <c r="AC16" s="141"/>
      <c r="AD16" s="140"/>
      <c r="AE16" s="141"/>
      <c r="AF16" s="50">
        <f t="array" ref="AF16">IFERROR(INDEX(Strategi!$H$5:$H$84,MATCH(LARGE(Strategi!$K$5:$K$84,11),Strategi!$K$5:$K$84,0)),"")</f>
        <v>71</v>
      </c>
    </row>
    <row r="17" ht="24.0" customHeight="1">
      <c r="A17" s="50">
        <f>IFERROR(IF(ISNUMBER(LARGE(Strategi!$K$5:$K$84,12)),12,""),"")</f>
        <v>12</v>
      </c>
      <c r="B17" s="49" t="str">
        <f t="array" ref="B17">IFERROR(INDEX(Strategi!$C$5:$C$84,MATCH(LARGE(Strategi!$K$5:$K$84,12),Strategi!$K$5:$K$84,0)),"")</f>
        <v>Juruterapi Pergigian</v>
      </c>
      <c r="C17" s="50" t="str">
        <f t="array" ref="C17">IFERROR(INDEX(Strategi!$D$5:$D$84,MATCH(LARGE(Strategi!$K$5:$K$84,12),Strategi!$K$5:$K$84,0)),"")</f>
        <v>U5</v>
      </c>
      <c r="D17" s="49" t="str">
        <f t="array" ref="D17">IFERROR(IF(INDEX(Strategi!$G$5:$G$84,MATCH(LARGE(Strategi!$K$5:$K$84,12),Strategi!$K$5:$K$84,0))="","","("&amp;COUNTIFS($B$6:$B17,$B17,$C$6:$C17,$C17)&amp;") "&amp;INDEX(Strategi!$G$5:$G$84,MATCH(LARGE(Strategi!$K$5:$K$84,12),Strategi!$K$5:$K$84,0))),"")</f>
        <v>(1) Graduan ILKKM</v>
      </c>
      <c r="E17" s="50" t="str">
        <f t="array" ref="E17">IFERROR(INDEX(Strategi!$E$5:$E$84,MATCH(LARGE(Strategi!$K$5:$K$84,12),Strategi!$K$5:$K$84,0)),"")</f>
        <v>RENDAH</v>
      </c>
      <c r="F17" s="137">
        <f t="shared" si="1"/>
        <v>0</v>
      </c>
      <c r="G17" s="138" t="str">
        <f t="shared" si="2"/>
        <v/>
      </c>
      <c r="H17" s="139">
        <v>46237.0</v>
      </c>
      <c r="I17" s="141"/>
      <c r="J17" s="140"/>
      <c r="K17" s="141"/>
      <c r="L17" s="140"/>
      <c r="M17" s="141"/>
      <c r="N17" s="140"/>
      <c r="O17" s="141"/>
      <c r="P17" s="140"/>
      <c r="Q17" s="141"/>
      <c r="R17" s="140"/>
      <c r="S17" s="141"/>
      <c r="T17" s="140"/>
      <c r="U17" s="141"/>
      <c r="V17" s="140"/>
      <c r="W17" s="141"/>
      <c r="X17" s="140"/>
      <c r="Y17" s="141"/>
      <c r="Z17" s="140"/>
      <c r="AA17" s="141"/>
      <c r="AB17" s="140"/>
      <c r="AC17" s="141"/>
      <c r="AD17" s="140"/>
      <c r="AE17" s="141"/>
      <c r="AF17" s="50">
        <f t="array" ref="AF17">IFERROR(INDEX(Strategi!$H$5:$H$84,MATCH(LARGE(Strategi!$K$5:$K$84,12),Strategi!$K$5:$K$84,0)),"")</f>
        <v>48</v>
      </c>
    </row>
    <row r="18" ht="24.0" customHeight="1">
      <c r="A18" s="50">
        <f>IFERROR(IF(ISNUMBER(LARGE(Strategi!$K$5:$K$84,13)),13,""),"")</f>
        <v>13</v>
      </c>
      <c r="B18" s="49" t="str">
        <f t="array" ref="B18">IFERROR(INDEX(Strategi!$C$5:$C$84,MATCH(LARGE(Strategi!$K$5:$K$84,13),Strategi!$K$5:$K$84,0)),"")</f>
        <v>Juru X-Ray (Diagnostik)</v>
      </c>
      <c r="C18" s="50" t="str">
        <f t="array" ref="C18">IFERROR(INDEX(Strategi!$D$5:$D$84,MATCH(LARGE(Strategi!$K$5:$K$84,13),Strategi!$K$5:$K$84,0)),"")</f>
        <v>U5</v>
      </c>
      <c r="D18" s="49" t="str">
        <f t="array" ref="D18">IFERROR(IF(INDEX(Strategi!$G$5:$G$84,MATCH(LARGE(Strategi!$K$5:$K$84,13),Strategi!$K$5:$K$84,0))="","","("&amp;COUNTIFS($B$6:$B18,$B18,$C$6:$C18,$C18)&amp;") "&amp;INDEX(Strategi!$G$5:$G$84,MATCH(LARGE(Strategi!$K$5:$K$84,13),Strategi!$K$5:$K$84,0))),"")</f>
        <v>(1) Conventional</v>
      </c>
      <c r="E18" s="50" t="str">
        <f t="array" ref="E18">IFERROR(INDEX(Strategi!$E$5:$E$84,MATCH(LARGE(Strategi!$K$5:$K$84,13),Strategi!$K$5:$K$84,0)),"")</f>
        <v>RENDAH</v>
      </c>
      <c r="F18" s="137">
        <f t="shared" si="1"/>
        <v>0</v>
      </c>
      <c r="G18" s="138" t="str">
        <f t="shared" si="2"/>
        <v/>
      </c>
      <c r="H18" s="139">
        <v>46266.0</v>
      </c>
      <c r="I18" s="141"/>
      <c r="J18" s="140"/>
      <c r="K18" s="141"/>
      <c r="L18" s="140"/>
      <c r="M18" s="141"/>
      <c r="N18" s="140"/>
      <c r="O18" s="141"/>
      <c r="P18" s="140"/>
      <c r="Q18" s="141"/>
      <c r="R18" s="140"/>
      <c r="S18" s="141"/>
      <c r="T18" s="140"/>
      <c r="U18" s="141"/>
      <c r="V18" s="140"/>
      <c r="W18" s="141"/>
      <c r="X18" s="140"/>
      <c r="Y18" s="141"/>
      <c r="Z18" s="140"/>
      <c r="AA18" s="141"/>
      <c r="AB18" s="140"/>
      <c r="AC18" s="141"/>
      <c r="AD18" s="140"/>
      <c r="AE18" s="141"/>
      <c r="AF18" s="50">
        <f t="array" ref="AF18">IFERROR(INDEX(Strategi!$H$5:$H$84,MATCH(LARGE(Strategi!$K$5:$K$84,13),Strategi!$K$5:$K$84,0)),"")</f>
        <v>100</v>
      </c>
    </row>
    <row r="19" ht="24.0" customHeight="1">
      <c r="A19" s="50">
        <f>IFERROR(IF(ISNUMBER(LARGE(Strategi!$K$5:$K$84,14)),14,""),"")</f>
        <v>14</v>
      </c>
      <c r="B19" s="49" t="str">
        <f t="array" ref="B19">IFERROR(INDEX(Strategi!$C$5:$C$84,MATCH(LARGE(Strategi!$K$5:$K$84,14),Strategi!$K$5:$K$84,0)),"")</f>
        <v>Jurupulih Perubatan (Carakerja)</v>
      </c>
      <c r="C19" s="50" t="str">
        <f t="array" ref="C19">IFERROR(INDEX(Strategi!$D$5:$D$84,MATCH(LARGE(Strategi!$K$5:$K$84,14),Strategi!$K$5:$K$84,0)),"")</f>
        <v>U5</v>
      </c>
      <c r="D19" s="49" t="str">
        <f t="array" ref="D19">IFERROR(IF(INDEX(Strategi!$G$5:$G$84,MATCH(LARGE(Strategi!$K$5:$K$84,14),Strategi!$K$5:$K$84,0))="","","("&amp;COUNTIFS($B$6:$B19,$B19,$C$6:$C19,$C19)&amp;") "&amp;INDEX(Strategi!$G$5:$G$84,MATCH(LARGE(Strategi!$K$5:$K$84,14),Strategi!$K$5:$K$84,0))),"")</f>
        <v>(1) Graduan ILKKM</v>
      </c>
      <c r="E19" s="50" t="str">
        <f t="array" ref="E19">IFERROR(INDEX(Strategi!$E$5:$E$84,MATCH(LARGE(Strategi!$K$5:$K$84,14),Strategi!$K$5:$K$84,0)),"")</f>
        <v>RENDAH</v>
      </c>
      <c r="F19" s="137">
        <f t="shared" si="1"/>
        <v>0</v>
      </c>
      <c r="G19" s="138" t="str">
        <f t="shared" si="2"/>
        <v/>
      </c>
      <c r="H19" s="139">
        <v>46206.0</v>
      </c>
      <c r="I19" s="141"/>
      <c r="J19" s="140"/>
      <c r="K19" s="141"/>
      <c r="L19" s="140"/>
      <c r="M19" s="141"/>
      <c r="N19" s="140"/>
      <c r="O19" s="141"/>
      <c r="P19" s="140"/>
      <c r="Q19" s="141"/>
      <c r="R19" s="140"/>
      <c r="S19" s="141"/>
      <c r="T19" s="140"/>
      <c r="U19" s="141"/>
      <c r="V19" s="140"/>
      <c r="W19" s="141"/>
      <c r="X19" s="140"/>
      <c r="Y19" s="141"/>
      <c r="Z19" s="140"/>
      <c r="AA19" s="141"/>
      <c r="AB19" s="140"/>
      <c r="AC19" s="141"/>
      <c r="AD19" s="140"/>
      <c r="AE19" s="141"/>
      <c r="AF19" s="50">
        <f t="array" ref="AF19">IFERROR(INDEX(Strategi!$H$5:$H$84,MATCH(LARGE(Strategi!$K$5:$K$84,14),Strategi!$K$5:$K$84,0)),"")</f>
        <v>23</v>
      </c>
    </row>
    <row r="20" ht="24.0" customHeight="1">
      <c r="A20" s="50">
        <f>IFERROR(IF(ISNUMBER(LARGE(Strategi!$K$5:$K$84,15)),15,""),"")</f>
        <v>15</v>
      </c>
      <c r="B20" s="49" t="str">
        <f t="array" ref="B20">IFERROR(INDEX(Strategi!$C$5:$C$84,MATCH(LARGE(Strategi!$K$5:$K$84,15),Strategi!$K$5:$K$84,0)),"")</f>
        <v>Jurupulih Perubatan (Fisioterapi)</v>
      </c>
      <c r="C20" s="50" t="str">
        <f t="array" ref="C20">IFERROR(INDEX(Strategi!$D$5:$D$84,MATCH(LARGE(Strategi!$K$5:$K$84,15),Strategi!$K$5:$K$84,0)),"")</f>
        <v>U5</v>
      </c>
      <c r="D20" s="49" t="str">
        <f t="array" ref="D20">IFERROR(IF(INDEX(Strategi!$G$5:$G$84,MATCH(LARGE(Strategi!$K$5:$K$84,15),Strategi!$K$5:$K$84,0))="","","("&amp;COUNTIFS($B$6:$B20,$B20,$C$6:$C20,$C20)&amp;") "&amp;INDEX(Strategi!$G$5:$G$84,MATCH(LARGE(Strategi!$K$5:$K$84,15),Strategi!$K$5:$K$84,0))),"")</f>
        <v>(1) Graduan ILKKM</v>
      </c>
      <c r="E20" s="50" t="str">
        <f t="array" ref="E20">IFERROR(INDEX(Strategi!$E$5:$E$84,MATCH(LARGE(Strategi!$K$5:$K$84,15),Strategi!$K$5:$K$84,0)),"")</f>
        <v>RENDAH</v>
      </c>
      <c r="F20" s="137">
        <f t="shared" si="1"/>
        <v>0</v>
      </c>
      <c r="G20" s="138" t="str">
        <f t="shared" si="2"/>
        <v/>
      </c>
      <c r="H20" s="139">
        <v>46206.0</v>
      </c>
      <c r="I20" s="141"/>
      <c r="J20" s="140"/>
      <c r="K20" s="141"/>
      <c r="L20" s="140"/>
      <c r="M20" s="141"/>
      <c r="N20" s="140"/>
      <c r="O20" s="141"/>
      <c r="P20" s="140"/>
      <c r="Q20" s="141"/>
      <c r="R20" s="140"/>
      <c r="S20" s="141"/>
      <c r="T20" s="140"/>
      <c r="U20" s="141"/>
      <c r="V20" s="140"/>
      <c r="W20" s="141"/>
      <c r="X20" s="140"/>
      <c r="Y20" s="141"/>
      <c r="Z20" s="140"/>
      <c r="AA20" s="141"/>
      <c r="AB20" s="140"/>
      <c r="AC20" s="141"/>
      <c r="AD20" s="140"/>
      <c r="AE20" s="141"/>
      <c r="AF20" s="50">
        <f t="array" ref="AF20">IFERROR(INDEX(Strategi!$H$5:$H$84,MATCH(LARGE(Strategi!$K$5:$K$84,15),Strategi!$K$5:$K$84,0)),"")</f>
        <v>26</v>
      </c>
    </row>
    <row r="21" ht="24.0" customHeight="1">
      <c r="A21" s="50">
        <f>IFERROR(IF(ISNUMBER(LARGE(Strategi!$K$5:$K$84,16)),16,""),"")</f>
        <v>16</v>
      </c>
      <c r="B21" s="49" t="str">
        <f t="array" ref="B21">IFERROR(INDEX(Strategi!$C$5:$C$84,MATCH(LARGE(Strategi!$K$5:$K$84,16),Strategi!$K$5:$K$84,0)),"")</f>
        <v>Penolong Pegawai Kesihatan Persekitaran</v>
      </c>
      <c r="C21" s="50" t="str">
        <f t="array" ref="C21">IFERROR(INDEX(Strategi!$D$5:$D$84,MATCH(LARGE(Strategi!$K$5:$K$84,16),Strategi!$K$5:$K$84,0)),"")</f>
        <v>U5</v>
      </c>
      <c r="D21" s="49" t="str">
        <f t="array" ref="D21">IFERROR(IF(INDEX(Strategi!$G$5:$G$84,MATCH(LARGE(Strategi!$K$5:$K$84,16),Strategi!$K$5:$K$84,0))="","","("&amp;COUNTIFS($B$6:$B21,$B21,$C$6:$C21,$C21)&amp;") "&amp;INDEX(Strategi!$G$5:$G$84,MATCH(LARGE(Strategi!$K$5:$K$84,16),Strategi!$K$5:$K$84,0))),"")</f>
        <v>(1) Graduan ILKKM</v>
      </c>
      <c r="E21" s="50" t="str">
        <f t="array" ref="E21">IFERROR(INDEX(Strategi!$E$5:$E$84,MATCH(LARGE(Strategi!$K$5:$K$84,16),Strategi!$K$5:$K$84,0)),"")</f>
        <v>RENDAH</v>
      </c>
      <c r="F21" s="137">
        <f t="shared" si="1"/>
        <v>0</v>
      </c>
      <c r="G21" s="138" t="str">
        <f t="shared" si="2"/>
        <v/>
      </c>
      <c r="H21" s="139">
        <v>46237.0</v>
      </c>
      <c r="I21" s="141"/>
      <c r="J21" s="140"/>
      <c r="K21" s="141"/>
      <c r="L21" s="140"/>
      <c r="M21" s="141"/>
      <c r="N21" s="140"/>
      <c r="O21" s="141"/>
      <c r="P21" s="140"/>
      <c r="Q21" s="141"/>
      <c r="R21" s="140"/>
      <c r="S21" s="141"/>
      <c r="T21" s="140"/>
      <c r="U21" s="141"/>
      <c r="V21" s="140"/>
      <c r="W21" s="141"/>
      <c r="X21" s="140"/>
      <c r="Y21" s="141"/>
      <c r="Z21" s="140"/>
      <c r="AA21" s="141"/>
      <c r="AB21" s="140"/>
      <c r="AC21" s="141"/>
      <c r="AD21" s="140"/>
      <c r="AE21" s="141"/>
      <c r="AF21" s="50">
        <f t="array" ref="AF21">IFERROR(INDEX(Strategi!$H$5:$H$84,MATCH(LARGE(Strategi!$K$5:$K$84,16),Strategi!$K$5:$K$84,0)),"")</f>
        <v>23</v>
      </c>
    </row>
    <row r="22" ht="24.0" customHeight="1">
      <c r="A22" s="50">
        <f>IFERROR(IF(ISNUMBER(LARGE(Strategi!$K$5:$K$84,17)),17,""),"")</f>
        <v>17</v>
      </c>
      <c r="B22" s="49" t="str">
        <f t="array" ref="B22">IFERROR(INDEX(Strategi!$C$5:$C$84,MATCH(LARGE(Strategi!$K$5:$K$84,17),Strategi!$K$5:$K$84,0)),"")</f>
        <v>Pembantu Kesihatan Awam</v>
      </c>
      <c r="C22" s="50" t="str">
        <f t="array" ref="C22">IFERROR(INDEX(Strategi!$D$5:$D$84,MATCH(LARGE(Strategi!$K$5:$K$84,17),Strategi!$K$5:$K$84,0)),"")</f>
        <v>U1</v>
      </c>
      <c r="D22" s="49" t="str">
        <f t="array" ref="D22">IFERROR(IF(INDEX(Strategi!$G$5:$G$84,MATCH(LARGE(Strategi!$K$5:$K$84,17),Strategi!$K$5:$K$84,0))="","","("&amp;COUNTIFS($B$6:$B22,$B22,$C$6:$C22,$C22)&amp;") "&amp;INDEX(Strategi!$G$5:$G$84,MATCH(LARGE(Strategi!$K$5:$K$84,17),Strategi!$K$5:$K$84,0))),"")</f>
        <v>(1) Graduan ILKKM</v>
      </c>
      <c r="E22" s="50" t="str">
        <f t="array" ref="E22">IFERROR(INDEX(Strategi!$E$5:$E$84,MATCH(LARGE(Strategi!$K$5:$K$84,17),Strategi!$K$5:$K$84,0)),"")</f>
        <v>RENDAH</v>
      </c>
      <c r="F22" s="137">
        <f t="shared" si="1"/>
        <v>0</v>
      </c>
      <c r="G22" s="138" t="str">
        <f t="shared" si="2"/>
        <v/>
      </c>
      <c r="H22" s="139">
        <v>46237.0</v>
      </c>
      <c r="I22" s="141"/>
      <c r="J22" s="140"/>
      <c r="K22" s="141"/>
      <c r="L22" s="140"/>
      <c r="M22" s="141"/>
      <c r="N22" s="140"/>
      <c r="O22" s="141"/>
      <c r="P22" s="140"/>
      <c r="Q22" s="141"/>
      <c r="R22" s="140"/>
      <c r="S22" s="141"/>
      <c r="T22" s="140"/>
      <c r="U22" s="141"/>
      <c r="V22" s="140"/>
      <c r="W22" s="141"/>
      <c r="X22" s="140"/>
      <c r="Y22" s="141"/>
      <c r="Z22" s="140"/>
      <c r="AA22" s="141"/>
      <c r="AB22" s="140"/>
      <c r="AC22" s="141"/>
      <c r="AD22" s="140"/>
      <c r="AE22" s="141"/>
      <c r="AF22" s="50">
        <f t="array" ref="AF22">IFERROR(INDEX(Strategi!$H$5:$H$84,MATCH(LARGE(Strategi!$K$5:$K$84,17),Strategi!$K$5:$K$84,0)),"")</f>
        <v>105</v>
      </c>
    </row>
    <row r="23" ht="24.0" customHeight="1">
      <c r="A23" s="50">
        <f>IFERROR(IF(ISNUMBER(LARGE(Strategi!$K$5:$K$84,18)),18,""),"")</f>
        <v>18</v>
      </c>
      <c r="B23" s="49" t="str">
        <f t="array" ref="B23">IFERROR(INDEX(Strategi!$C$5:$C$84,MATCH(LARGE(Strategi!$K$5:$K$84,18),Strategi!$K$5:$K$84,0)),"")</f>
        <v>Juruteknik Perubatan</v>
      </c>
      <c r="C23" s="50" t="str">
        <f t="array" ref="C23">IFERROR(INDEX(Strategi!$D$5:$D$84,MATCH(LARGE(Strategi!$K$5:$K$84,18),Strategi!$K$5:$K$84,0)),"")</f>
        <v>U1</v>
      </c>
      <c r="D23" s="49" t="str">
        <f t="array" ref="D23">IFERROR(IF(INDEX(Strategi!$G$5:$G$84,MATCH(LARGE(Strategi!$K$5:$K$84,18),Strategi!$K$5:$K$84,0))="","","("&amp;COUNTIFS($B$6:$B23,$B23,$C$6:$C23,$C23)&amp;") "&amp;INDEX(Strategi!$G$5:$G$84,MATCH(LARGE(Strategi!$K$5:$K$84,18),Strategi!$K$5:$K$84,0))),"")</f>
        <v>(1) Calon Simpanan</v>
      </c>
      <c r="E23" s="50" t="str">
        <f t="array" ref="E23">IFERROR(INDEX(Strategi!$E$5:$E$84,MATCH(LARGE(Strategi!$K$5:$K$84,18),Strategi!$K$5:$K$84,0)),"")</f>
        <v>RENDAH</v>
      </c>
      <c r="F23" s="137" t="str">
        <f t="shared" si="1"/>
        <v/>
      </c>
      <c r="G23" s="138" t="str">
        <f t="shared" si="2"/>
        <v/>
      </c>
      <c r="H23" s="140"/>
      <c r="I23" s="141"/>
      <c r="J23" s="140"/>
      <c r="K23" s="141"/>
      <c r="L23" s="140"/>
      <c r="M23" s="141"/>
      <c r="N23" s="140"/>
      <c r="O23" s="141"/>
      <c r="P23" s="140"/>
      <c r="Q23" s="141"/>
      <c r="R23" s="140"/>
      <c r="S23" s="141"/>
      <c r="T23" s="140"/>
      <c r="U23" s="141"/>
      <c r="V23" s="140"/>
      <c r="W23" s="141"/>
      <c r="X23" s="140"/>
      <c r="Y23" s="141"/>
      <c r="Z23" s="140"/>
      <c r="AA23" s="141"/>
      <c r="AB23" s="140"/>
      <c r="AC23" s="141"/>
      <c r="AD23" s="140"/>
      <c r="AE23" s="141"/>
      <c r="AF23" s="50">
        <f t="array" ref="AF23">IFERROR(INDEX(Strategi!$H$5:$H$84,MATCH(LARGE(Strategi!$K$5:$K$84,18),Strategi!$K$5:$K$84,0)),"")</f>
        <v>1</v>
      </c>
    </row>
    <row r="24" ht="24.0" customHeight="1">
      <c r="A24" s="50" t="str">
        <f>IFERROR(IF(ISNUMBER(LARGE(Strategi!$K$5:$K$84,19)),19,""),"")</f>
        <v/>
      </c>
      <c r="B24" s="49" t="str">
        <f t="array" ref="B24">IFERROR(INDEX(Strategi!$C$5:$C$84,MATCH(LARGE(Strategi!$K$5:$K$84,19),Strategi!$K$5:$K$84,0)),"")</f>
        <v/>
      </c>
      <c r="C24" s="50" t="str">
        <f t="array" ref="C24">IFERROR(INDEX(Strategi!$D$5:$D$84,MATCH(LARGE(Strategi!$K$5:$K$84,19),Strategi!$K$5:$K$84,0)),"")</f>
        <v/>
      </c>
      <c r="D24" s="49" t="str">
        <f t="array" ref="D24">IFERROR(IF(INDEX(Strategi!$G$5:$G$84,MATCH(LARGE(Strategi!$K$5:$K$84,19),Strategi!$K$5:$K$84,0))="","","("&amp;COUNTIFS($B$6:$B24,$B24,$C$6:$C24,$C24)&amp;") "&amp;INDEX(Strategi!$G$5:$G$84,MATCH(LARGE(Strategi!$K$5:$K$84,19),Strategi!$K$5:$K$84,0))),"")</f>
        <v/>
      </c>
      <c r="E24" s="50" t="str">
        <f t="array" ref="E24">IFERROR(INDEX(Strategi!$E$5:$E$84,MATCH(LARGE(Strategi!$K$5:$K$84,19),Strategi!$K$5:$K$84,0)),"")</f>
        <v/>
      </c>
      <c r="F24" s="137" t="str">
        <f t="shared" si="1"/>
        <v/>
      </c>
      <c r="G24" s="138" t="str">
        <f t="shared" si="2"/>
        <v/>
      </c>
      <c r="H24" s="140"/>
      <c r="I24" s="141"/>
      <c r="J24" s="140"/>
      <c r="K24" s="141"/>
      <c r="L24" s="140"/>
      <c r="M24" s="141"/>
      <c r="N24" s="140"/>
      <c r="O24" s="141"/>
      <c r="P24" s="140"/>
      <c r="Q24" s="141"/>
      <c r="R24" s="140"/>
      <c r="S24" s="141"/>
      <c r="T24" s="140"/>
      <c r="U24" s="141"/>
      <c r="V24" s="140"/>
      <c r="W24" s="141"/>
      <c r="X24" s="140"/>
      <c r="Y24" s="141"/>
      <c r="Z24" s="140"/>
      <c r="AA24" s="141"/>
      <c r="AB24" s="140"/>
      <c r="AC24" s="141"/>
      <c r="AD24" s="140"/>
      <c r="AE24" s="141"/>
      <c r="AF24" s="50" t="str">
        <f t="array" ref="AF24">IFERROR(INDEX(Strategi!$H$5:$H$84,MATCH(LARGE(Strategi!$K$5:$K$84,19),Strategi!$K$5:$K$84,0)),"")</f>
        <v/>
      </c>
    </row>
    <row r="25" ht="24.0" customHeight="1">
      <c r="A25" s="50" t="str">
        <f>IFERROR(IF(ISNUMBER(LARGE(Strategi!$K$5:$K$84,20)),20,""),"")</f>
        <v/>
      </c>
      <c r="B25" s="49" t="str">
        <f t="array" ref="B25">IFERROR(INDEX(Strategi!$C$5:$C$84,MATCH(LARGE(Strategi!$K$5:$K$84,20),Strategi!$K$5:$K$84,0)),"")</f>
        <v/>
      </c>
      <c r="C25" s="50" t="str">
        <f t="array" ref="C25">IFERROR(INDEX(Strategi!$D$5:$D$84,MATCH(LARGE(Strategi!$K$5:$K$84,20),Strategi!$K$5:$K$84,0)),"")</f>
        <v/>
      </c>
      <c r="D25" s="49" t="str">
        <f t="array" ref="D25">IFERROR(IF(INDEX(Strategi!$G$5:$G$84,MATCH(LARGE(Strategi!$K$5:$K$84,20),Strategi!$K$5:$K$84,0))="","","("&amp;COUNTIFS($B$6:$B25,$B25,$C$6:$C25,$C25)&amp;") "&amp;INDEX(Strategi!$G$5:$G$84,MATCH(LARGE(Strategi!$K$5:$K$84,20),Strategi!$K$5:$K$84,0))),"")</f>
        <v/>
      </c>
      <c r="E25" s="50" t="str">
        <f t="array" ref="E25">IFERROR(INDEX(Strategi!$E$5:$E$84,MATCH(LARGE(Strategi!$K$5:$K$84,20),Strategi!$K$5:$K$84,0)),"")</f>
        <v/>
      </c>
      <c r="F25" s="137" t="str">
        <f t="shared" si="1"/>
        <v/>
      </c>
      <c r="G25" s="138" t="str">
        <f t="shared" si="2"/>
        <v/>
      </c>
      <c r="H25" s="140"/>
      <c r="I25" s="141"/>
      <c r="J25" s="140"/>
      <c r="K25" s="141"/>
      <c r="L25" s="140"/>
      <c r="M25" s="141"/>
      <c r="N25" s="140"/>
      <c r="O25" s="141"/>
      <c r="P25" s="140"/>
      <c r="Q25" s="141"/>
      <c r="R25" s="140"/>
      <c r="S25" s="141"/>
      <c r="T25" s="140"/>
      <c r="U25" s="141"/>
      <c r="V25" s="140"/>
      <c r="W25" s="141"/>
      <c r="X25" s="140"/>
      <c r="Y25" s="141"/>
      <c r="Z25" s="140"/>
      <c r="AA25" s="141"/>
      <c r="AB25" s="140"/>
      <c r="AC25" s="141"/>
      <c r="AD25" s="140"/>
      <c r="AE25" s="141"/>
      <c r="AF25" s="50">
        <f>SUM(AF6:AF24)</f>
        <v>5028</v>
      </c>
    </row>
    <row r="26" ht="24.0" customHeight="1">
      <c r="A26" s="50" t="str">
        <f>IFERROR(IF(ISNUMBER(LARGE(Strategi!$K$5:$K$84,21)),21,""),"")</f>
        <v/>
      </c>
      <c r="B26" s="49" t="str">
        <f t="array" ref="B26">IFERROR(INDEX(Strategi!$C$5:$C$84,MATCH(LARGE(Strategi!$K$5:$K$84,21),Strategi!$K$5:$K$84,0)),"")</f>
        <v/>
      </c>
      <c r="C26" s="50" t="str">
        <f t="array" ref="C26">IFERROR(INDEX(Strategi!$D$5:$D$84,MATCH(LARGE(Strategi!$K$5:$K$84,21),Strategi!$K$5:$K$84,0)),"")</f>
        <v/>
      </c>
      <c r="D26" s="49" t="str">
        <f t="array" ref="D26">IFERROR(IF(INDEX(Strategi!$G$5:$G$84,MATCH(LARGE(Strategi!$K$5:$K$84,21),Strategi!$K$5:$K$84,0))="","","("&amp;COUNTIFS($B$6:$B26,$B26,$C$6:$C26,$C26)&amp;") "&amp;INDEX(Strategi!$G$5:$G$84,MATCH(LARGE(Strategi!$K$5:$K$84,21),Strategi!$K$5:$K$84,0))),"")</f>
        <v/>
      </c>
      <c r="E26" s="50" t="str">
        <f t="array" ref="E26">IFERROR(INDEX(Strategi!$E$5:$E$84,MATCH(LARGE(Strategi!$K$5:$K$84,21),Strategi!$K$5:$K$84,0)),"")</f>
        <v/>
      </c>
      <c r="F26" s="137" t="str">
        <f t="shared" si="1"/>
        <v/>
      </c>
      <c r="G26" s="138" t="str">
        <f t="shared" si="2"/>
        <v/>
      </c>
      <c r="H26" s="140"/>
      <c r="I26" s="141"/>
      <c r="J26" s="140"/>
      <c r="K26" s="141"/>
      <c r="L26" s="140"/>
      <c r="M26" s="141"/>
      <c r="N26" s="140"/>
      <c r="O26" s="141"/>
      <c r="P26" s="140"/>
      <c r="Q26" s="141"/>
      <c r="R26" s="140"/>
      <c r="S26" s="141"/>
      <c r="T26" s="140"/>
      <c r="U26" s="141"/>
      <c r="V26" s="140"/>
      <c r="W26" s="141"/>
      <c r="X26" s="140"/>
      <c r="Y26" s="141"/>
      <c r="Z26" s="140"/>
      <c r="AA26" s="141"/>
      <c r="AB26" s="140"/>
      <c r="AC26" s="141"/>
      <c r="AD26" s="140"/>
      <c r="AE26" s="141"/>
      <c r="AF26" s="50" t="str">
        <f t="array" ref="AF26">IFERROR(INDEX(Strategi!$H$5:$H$84,MATCH(LARGE(Strategi!$K$5:$K$84,21),Strategi!$K$5:$K$84,0)),"")</f>
        <v/>
      </c>
    </row>
    <row r="27" ht="24.0" customHeight="1">
      <c r="A27" s="50" t="str">
        <f>IFERROR(IF(ISNUMBER(LARGE(Strategi!$K$5:$K$84,22)),22,""),"")</f>
        <v/>
      </c>
      <c r="B27" s="49" t="str">
        <f t="array" ref="B27">IFERROR(INDEX(Strategi!$C$5:$C$84,MATCH(LARGE(Strategi!$K$5:$K$84,22),Strategi!$K$5:$K$84,0)),"")</f>
        <v/>
      </c>
      <c r="C27" s="50" t="str">
        <f t="array" ref="C27">IFERROR(INDEX(Strategi!$D$5:$D$84,MATCH(LARGE(Strategi!$K$5:$K$84,22),Strategi!$K$5:$K$84,0)),"")</f>
        <v/>
      </c>
      <c r="D27" s="49" t="str">
        <f t="array" ref="D27">IFERROR(IF(INDEX(Strategi!$G$5:$G$84,MATCH(LARGE(Strategi!$K$5:$K$84,22),Strategi!$K$5:$K$84,0))="","","("&amp;COUNTIFS($B$6:$B27,$B27,$C$6:$C27,$C27)&amp;") "&amp;INDEX(Strategi!$G$5:$G$84,MATCH(LARGE(Strategi!$K$5:$K$84,22),Strategi!$K$5:$K$84,0))),"")</f>
        <v/>
      </c>
      <c r="E27" s="50" t="str">
        <f t="array" ref="E27">IFERROR(INDEX(Strategi!$E$5:$E$84,MATCH(LARGE(Strategi!$K$5:$K$84,22),Strategi!$K$5:$K$84,0)),"")</f>
        <v/>
      </c>
      <c r="F27" s="137" t="str">
        <f t="shared" si="1"/>
        <v/>
      </c>
      <c r="G27" s="138" t="str">
        <f t="shared" si="2"/>
        <v/>
      </c>
      <c r="H27" s="140"/>
      <c r="I27" s="141"/>
      <c r="J27" s="140"/>
      <c r="K27" s="141"/>
      <c r="L27" s="140"/>
      <c r="M27" s="141"/>
      <c r="N27" s="140"/>
      <c r="O27" s="141"/>
      <c r="P27" s="140"/>
      <c r="Q27" s="141"/>
      <c r="R27" s="140"/>
      <c r="S27" s="141"/>
      <c r="T27" s="140"/>
      <c r="U27" s="141"/>
      <c r="V27" s="140"/>
      <c r="W27" s="141"/>
      <c r="X27" s="140"/>
      <c r="Y27" s="141"/>
      <c r="Z27" s="140"/>
      <c r="AA27" s="141"/>
      <c r="AB27" s="140"/>
      <c r="AC27" s="141"/>
      <c r="AD27" s="140"/>
      <c r="AE27" s="141"/>
      <c r="AF27" s="50" t="str">
        <f t="array" ref="AF27">IFERROR(INDEX(Strategi!$H$5:$H$84,MATCH(LARGE(Strategi!$K$5:$K$84,22),Strategi!$K$5:$K$84,0)),"")</f>
        <v/>
      </c>
    </row>
    <row r="28" ht="24.0" customHeight="1">
      <c r="A28" s="50" t="str">
        <f>IFERROR(IF(ISNUMBER(LARGE(Strategi!$K$5:$K$84,23)),23,""),"")</f>
        <v/>
      </c>
      <c r="B28" s="49" t="str">
        <f t="array" ref="B28">IFERROR(INDEX(Strategi!$C$5:$C$84,MATCH(LARGE(Strategi!$K$5:$K$84,23),Strategi!$K$5:$K$84,0)),"")</f>
        <v/>
      </c>
      <c r="C28" s="50" t="str">
        <f t="array" ref="C28">IFERROR(INDEX(Strategi!$D$5:$D$84,MATCH(LARGE(Strategi!$K$5:$K$84,23),Strategi!$K$5:$K$84,0)),"")</f>
        <v/>
      </c>
      <c r="D28" s="49" t="str">
        <f t="array" ref="D28">IFERROR(IF(INDEX(Strategi!$G$5:$G$84,MATCH(LARGE(Strategi!$K$5:$K$84,23),Strategi!$K$5:$K$84,0))="","","("&amp;COUNTIFS($B$6:$B28,$B28,$C$6:$C28,$C28)&amp;") "&amp;INDEX(Strategi!$G$5:$G$84,MATCH(LARGE(Strategi!$K$5:$K$84,23),Strategi!$K$5:$K$84,0))),"")</f>
        <v/>
      </c>
      <c r="E28" s="50" t="str">
        <f t="array" ref="E28">IFERROR(INDEX(Strategi!$E$5:$E$84,MATCH(LARGE(Strategi!$K$5:$K$84,23),Strategi!$K$5:$K$84,0)),"")</f>
        <v/>
      </c>
      <c r="F28" s="137" t="str">
        <f t="shared" si="1"/>
        <v/>
      </c>
      <c r="G28" s="138" t="str">
        <f t="shared" si="2"/>
        <v/>
      </c>
      <c r="H28" s="140"/>
      <c r="I28" s="141"/>
      <c r="J28" s="140"/>
      <c r="K28" s="141"/>
      <c r="L28" s="140"/>
      <c r="M28" s="141"/>
      <c r="N28" s="140"/>
      <c r="O28" s="141"/>
      <c r="P28" s="140"/>
      <c r="Q28" s="141"/>
      <c r="R28" s="140"/>
      <c r="S28" s="141"/>
      <c r="T28" s="140"/>
      <c r="U28" s="141"/>
      <c r="V28" s="140"/>
      <c r="W28" s="141"/>
      <c r="X28" s="140"/>
      <c r="Y28" s="141"/>
      <c r="Z28" s="140"/>
      <c r="AA28" s="141"/>
      <c r="AB28" s="140"/>
      <c r="AC28" s="141"/>
      <c r="AD28" s="140"/>
      <c r="AE28" s="141"/>
      <c r="AF28" s="50" t="str">
        <f t="array" ref="AF28">IFERROR(INDEX(Strategi!$H$5:$H$84,MATCH(LARGE(Strategi!$K$5:$K$84,23),Strategi!$K$5:$K$84,0)),"")</f>
        <v/>
      </c>
    </row>
    <row r="29" ht="24.0" customHeight="1">
      <c r="A29" s="50" t="str">
        <f>IFERROR(IF(ISNUMBER(LARGE(Strategi!$K$5:$K$84,24)),24,""),"")</f>
        <v/>
      </c>
      <c r="B29" s="49" t="str">
        <f t="array" ref="B29">IFERROR(INDEX(Strategi!$C$5:$C$84,MATCH(LARGE(Strategi!$K$5:$K$84,24),Strategi!$K$5:$K$84,0)),"")</f>
        <v/>
      </c>
      <c r="C29" s="50" t="str">
        <f t="array" ref="C29">IFERROR(INDEX(Strategi!$D$5:$D$84,MATCH(LARGE(Strategi!$K$5:$K$84,24),Strategi!$K$5:$K$84,0)),"")</f>
        <v/>
      </c>
      <c r="D29" s="49" t="str">
        <f t="array" ref="D29">IFERROR(IF(INDEX(Strategi!$G$5:$G$84,MATCH(LARGE(Strategi!$K$5:$K$84,24),Strategi!$K$5:$K$84,0))="","","("&amp;COUNTIFS($B$6:$B29,$B29,$C$6:$C29,$C29)&amp;") "&amp;INDEX(Strategi!$G$5:$G$84,MATCH(LARGE(Strategi!$K$5:$K$84,24),Strategi!$K$5:$K$84,0))),"")</f>
        <v/>
      </c>
      <c r="E29" s="50" t="str">
        <f t="array" ref="E29">IFERROR(INDEX(Strategi!$E$5:$E$84,MATCH(LARGE(Strategi!$K$5:$K$84,24),Strategi!$K$5:$K$84,0)),"")</f>
        <v/>
      </c>
      <c r="F29" s="137" t="str">
        <f t="shared" si="1"/>
        <v/>
      </c>
      <c r="G29" s="138" t="str">
        <f t="shared" si="2"/>
        <v/>
      </c>
      <c r="H29" s="140"/>
      <c r="I29" s="141"/>
      <c r="J29" s="140"/>
      <c r="K29" s="141"/>
      <c r="L29" s="140"/>
      <c r="M29" s="141"/>
      <c r="N29" s="140"/>
      <c r="O29" s="141"/>
      <c r="P29" s="140"/>
      <c r="Q29" s="141"/>
      <c r="R29" s="140"/>
      <c r="S29" s="141"/>
      <c r="T29" s="140"/>
      <c r="U29" s="141"/>
      <c r="V29" s="140"/>
      <c r="W29" s="141"/>
      <c r="X29" s="140"/>
      <c r="Y29" s="141"/>
      <c r="Z29" s="140"/>
      <c r="AA29" s="141"/>
      <c r="AB29" s="140"/>
      <c r="AC29" s="141"/>
      <c r="AD29" s="140"/>
      <c r="AE29" s="141"/>
      <c r="AF29" s="50" t="str">
        <f t="array" ref="AF29">IFERROR(INDEX(Strategi!$H$5:$H$84,MATCH(LARGE(Strategi!$K$5:$K$84,24),Strategi!$K$5:$K$84,0)),"")</f>
        <v/>
      </c>
    </row>
    <row r="30" ht="24.0" customHeight="1">
      <c r="A30" s="50" t="str">
        <f>IFERROR(IF(ISNUMBER(LARGE(Strategi!$K$5:$K$84,25)),25,""),"")</f>
        <v/>
      </c>
      <c r="B30" s="49" t="str">
        <f t="array" ref="B30">IFERROR(INDEX(Strategi!$C$5:$C$84,MATCH(LARGE(Strategi!$K$5:$K$84,25),Strategi!$K$5:$K$84,0)),"")</f>
        <v/>
      </c>
      <c r="C30" s="50" t="str">
        <f t="array" ref="C30">IFERROR(INDEX(Strategi!$D$5:$D$84,MATCH(LARGE(Strategi!$K$5:$K$84,25),Strategi!$K$5:$K$84,0)),"")</f>
        <v/>
      </c>
      <c r="D30" s="49" t="str">
        <f t="array" ref="D30">IFERROR(IF(INDEX(Strategi!$G$5:$G$84,MATCH(LARGE(Strategi!$K$5:$K$84,25),Strategi!$K$5:$K$84,0))="","","("&amp;COUNTIFS($B$6:$B30,$B30,$C$6:$C30,$C30)&amp;") "&amp;INDEX(Strategi!$G$5:$G$84,MATCH(LARGE(Strategi!$K$5:$K$84,25),Strategi!$K$5:$K$84,0))),"")</f>
        <v/>
      </c>
      <c r="E30" s="50" t="str">
        <f t="array" ref="E30">IFERROR(INDEX(Strategi!$E$5:$E$84,MATCH(LARGE(Strategi!$K$5:$K$84,25),Strategi!$K$5:$K$84,0)),"")</f>
        <v/>
      </c>
      <c r="F30" s="137" t="str">
        <f t="shared" si="1"/>
        <v/>
      </c>
      <c r="G30" s="138" t="str">
        <f t="shared" si="2"/>
        <v/>
      </c>
      <c r="H30" s="140"/>
      <c r="I30" s="141"/>
      <c r="J30" s="140"/>
      <c r="K30" s="141"/>
      <c r="L30" s="140"/>
      <c r="M30" s="141"/>
      <c r="N30" s="140"/>
      <c r="O30" s="141"/>
      <c r="P30" s="140"/>
      <c r="Q30" s="141"/>
      <c r="R30" s="140"/>
      <c r="S30" s="141"/>
      <c r="T30" s="140"/>
      <c r="U30" s="141"/>
      <c r="V30" s="140"/>
      <c r="W30" s="141"/>
      <c r="X30" s="140"/>
      <c r="Y30" s="141"/>
      <c r="Z30" s="140"/>
      <c r="AA30" s="141"/>
      <c r="AB30" s="140"/>
      <c r="AC30" s="141"/>
      <c r="AD30" s="140"/>
      <c r="AE30" s="141"/>
      <c r="AF30" s="50" t="str">
        <f t="array" ref="AF30">IFERROR(INDEX(Strategi!$H$5:$H$84,MATCH(LARGE(Strategi!$K$5:$K$84,25),Strategi!$K$5:$K$84,0)),"")</f>
        <v/>
      </c>
    </row>
    <row r="31" ht="24.0" customHeight="1">
      <c r="A31" s="50" t="str">
        <f>IFERROR(IF(ISNUMBER(LARGE(Strategi!$K$5:$K$84,26)),26,""),"")</f>
        <v/>
      </c>
      <c r="B31" s="49" t="str">
        <f t="array" ref="B31">IFERROR(INDEX(Strategi!$C$5:$C$84,MATCH(LARGE(Strategi!$K$5:$K$84,26),Strategi!$K$5:$K$84,0)),"")</f>
        <v/>
      </c>
      <c r="C31" s="50" t="str">
        <f t="array" ref="C31">IFERROR(INDEX(Strategi!$D$5:$D$84,MATCH(LARGE(Strategi!$K$5:$K$84,26),Strategi!$K$5:$K$84,0)),"")</f>
        <v/>
      </c>
      <c r="D31" s="49" t="str">
        <f t="array" ref="D31">IFERROR(IF(INDEX(Strategi!$G$5:$G$84,MATCH(LARGE(Strategi!$K$5:$K$84,26),Strategi!$K$5:$K$84,0))="","","("&amp;COUNTIFS($B$6:$B31,$B31,$C$6:$C31,$C31)&amp;") "&amp;INDEX(Strategi!$G$5:$G$84,MATCH(LARGE(Strategi!$K$5:$K$84,26),Strategi!$K$5:$K$84,0))),"")</f>
        <v/>
      </c>
      <c r="E31" s="50" t="str">
        <f t="array" ref="E31">IFERROR(INDEX(Strategi!$E$5:$E$84,MATCH(LARGE(Strategi!$K$5:$K$84,26),Strategi!$K$5:$K$84,0)),"")</f>
        <v/>
      </c>
      <c r="F31" s="137" t="str">
        <f t="shared" si="1"/>
        <v/>
      </c>
      <c r="G31" s="138" t="str">
        <f t="shared" si="2"/>
        <v/>
      </c>
      <c r="H31" s="140"/>
      <c r="I31" s="141"/>
      <c r="J31" s="140"/>
      <c r="K31" s="141"/>
      <c r="L31" s="140"/>
      <c r="M31" s="141"/>
      <c r="N31" s="140"/>
      <c r="O31" s="141"/>
      <c r="P31" s="140"/>
      <c r="Q31" s="141"/>
      <c r="R31" s="140"/>
      <c r="S31" s="141"/>
      <c r="T31" s="140"/>
      <c r="U31" s="141"/>
      <c r="V31" s="140"/>
      <c r="W31" s="141"/>
      <c r="X31" s="140"/>
      <c r="Y31" s="141"/>
      <c r="Z31" s="140"/>
      <c r="AA31" s="141"/>
      <c r="AB31" s="140"/>
      <c r="AC31" s="141"/>
      <c r="AD31" s="140"/>
      <c r="AE31" s="141"/>
      <c r="AF31" s="50" t="str">
        <f t="array" ref="AF31">IFERROR(INDEX(Strategi!$H$5:$H$84,MATCH(LARGE(Strategi!$K$5:$K$84,26),Strategi!$K$5:$K$84,0)),"")</f>
        <v/>
      </c>
    </row>
    <row r="32" ht="24.0" customHeight="1">
      <c r="A32" s="50" t="str">
        <f>IFERROR(IF(ISNUMBER(LARGE(Strategi!$K$5:$K$84,27)),27,""),"")</f>
        <v/>
      </c>
      <c r="B32" s="49" t="str">
        <f t="array" ref="B32">IFERROR(INDEX(Strategi!$C$5:$C$84,MATCH(LARGE(Strategi!$K$5:$K$84,27),Strategi!$K$5:$K$84,0)),"")</f>
        <v/>
      </c>
      <c r="C32" s="50" t="str">
        <f t="array" ref="C32">IFERROR(INDEX(Strategi!$D$5:$D$84,MATCH(LARGE(Strategi!$K$5:$K$84,27),Strategi!$K$5:$K$84,0)),"")</f>
        <v/>
      </c>
      <c r="D32" s="49" t="str">
        <f t="array" ref="D32">IFERROR(IF(INDEX(Strategi!$G$5:$G$84,MATCH(LARGE(Strategi!$K$5:$K$84,27),Strategi!$K$5:$K$84,0))="","","("&amp;COUNTIFS($B$6:$B32,$B32,$C$6:$C32,$C32)&amp;") "&amp;INDEX(Strategi!$G$5:$G$84,MATCH(LARGE(Strategi!$K$5:$K$84,27),Strategi!$K$5:$K$84,0))),"")</f>
        <v/>
      </c>
      <c r="E32" s="50" t="str">
        <f t="array" ref="E32">IFERROR(INDEX(Strategi!$E$5:$E$84,MATCH(LARGE(Strategi!$K$5:$K$84,27),Strategi!$K$5:$K$84,0)),"")</f>
        <v/>
      </c>
      <c r="F32" s="50" t="str">
        <f t="shared" si="1"/>
        <v/>
      </c>
      <c r="G32" s="50" t="str">
        <f t="shared" si="2"/>
        <v/>
      </c>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t="str">
        <f t="array" ref="AF32">IFERROR(INDEX(Strategi!$H$5:$H$84,MATCH(LARGE(Strategi!$K$5:$K$84,27),Strategi!$K$5:$K$84,0)),"")</f>
        <v/>
      </c>
    </row>
    <row r="33" ht="24.0" customHeight="1">
      <c r="A33" s="50" t="str">
        <f>IFERROR(IF(ISNUMBER(LARGE(Strategi!$K$5:$K$84,28)),28,""),"")</f>
        <v/>
      </c>
      <c r="B33" s="49" t="str">
        <f t="array" ref="B33">IFERROR(INDEX(Strategi!$C$5:$C$84,MATCH(LARGE(Strategi!$K$5:$K$84,28),Strategi!$K$5:$K$84,0)),"")</f>
        <v/>
      </c>
      <c r="C33" s="50" t="str">
        <f t="array" ref="C33">IFERROR(INDEX(Strategi!$D$5:$D$84,MATCH(LARGE(Strategi!$K$5:$K$84,28),Strategi!$K$5:$K$84,0)),"")</f>
        <v/>
      </c>
      <c r="D33" s="49" t="str">
        <f t="array" ref="D33">IFERROR(IF(INDEX(Strategi!$G$5:$G$84,MATCH(LARGE(Strategi!$K$5:$K$84,28),Strategi!$K$5:$K$84,0))="","","("&amp;COUNTIFS($B$6:$B33,$B33,$C$6:$C33,$C33)&amp;") "&amp;INDEX(Strategi!$G$5:$G$84,MATCH(LARGE(Strategi!$K$5:$K$84,28),Strategi!$K$5:$K$84,0))),"")</f>
        <v/>
      </c>
      <c r="E33" s="50" t="str">
        <f t="array" ref="E33">IFERROR(INDEX(Strategi!$E$5:$E$84,MATCH(LARGE(Strategi!$K$5:$K$84,28),Strategi!$K$5:$K$84,0)),"")</f>
        <v/>
      </c>
      <c r="F33" s="50" t="str">
        <f t="shared" si="1"/>
        <v/>
      </c>
      <c r="G33" s="50" t="str">
        <f t="shared" si="2"/>
        <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t="str">
        <f t="array" ref="AF33">IFERROR(INDEX(Strategi!$H$5:$H$84,MATCH(LARGE(Strategi!$K$5:$K$84,28),Strategi!$K$5:$K$84,0)),"")</f>
        <v/>
      </c>
    </row>
    <row r="34" ht="24.0" customHeight="1">
      <c r="A34" s="50" t="str">
        <f>IFERROR(IF(ISNUMBER(LARGE(Strategi!$K$5:$K$84,29)),29,""),"")</f>
        <v/>
      </c>
      <c r="B34" s="49" t="str">
        <f t="array" ref="B34">IFERROR(INDEX(Strategi!$C$5:$C$84,MATCH(LARGE(Strategi!$K$5:$K$84,29),Strategi!$K$5:$K$84,0)),"")</f>
        <v/>
      </c>
      <c r="C34" s="50" t="str">
        <f t="array" ref="C34">IFERROR(INDEX(Strategi!$D$5:$D$84,MATCH(LARGE(Strategi!$K$5:$K$84,29),Strategi!$K$5:$K$84,0)),"")</f>
        <v/>
      </c>
      <c r="D34" s="49" t="str">
        <f t="array" ref="D34">IFERROR(IF(INDEX(Strategi!$G$5:$G$84,MATCH(LARGE(Strategi!$K$5:$K$84,29),Strategi!$K$5:$K$84,0))="","","("&amp;COUNTIFS($B$6:$B34,$B34,$C$6:$C34,$C34)&amp;") "&amp;INDEX(Strategi!$G$5:$G$84,MATCH(LARGE(Strategi!$K$5:$K$84,29),Strategi!$K$5:$K$84,0))),"")</f>
        <v/>
      </c>
      <c r="E34" s="50" t="str">
        <f t="array" ref="E34">IFERROR(INDEX(Strategi!$E$5:$E$84,MATCH(LARGE(Strategi!$K$5:$K$84,29),Strategi!$K$5:$K$84,0)),"")</f>
        <v/>
      </c>
      <c r="F34" s="50" t="str">
        <f t="shared" si="1"/>
        <v/>
      </c>
      <c r="G34" s="50" t="str">
        <f t="shared" si="2"/>
        <v/>
      </c>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t="str">
        <f t="array" ref="AF34">IFERROR(INDEX(Strategi!$H$5:$H$84,MATCH(LARGE(Strategi!$K$5:$K$84,29),Strategi!$K$5:$K$84,0)),"")</f>
        <v/>
      </c>
    </row>
    <row r="35" ht="24.0" customHeight="1">
      <c r="A35" s="50" t="str">
        <f>IFERROR(IF(ISNUMBER(LARGE(Strategi!$K$5:$K$84,30)),30,""),"")</f>
        <v/>
      </c>
      <c r="B35" s="49" t="str">
        <f t="array" ref="B35">IFERROR(INDEX(Strategi!$C$5:$C$84,MATCH(LARGE(Strategi!$K$5:$K$84,30),Strategi!$K$5:$K$84,0)),"")</f>
        <v/>
      </c>
      <c r="C35" s="50" t="str">
        <f t="array" ref="C35">IFERROR(INDEX(Strategi!$D$5:$D$84,MATCH(LARGE(Strategi!$K$5:$K$84,30),Strategi!$K$5:$K$84,0)),"")</f>
        <v/>
      </c>
      <c r="D35" s="49" t="str">
        <f t="array" ref="D35">IFERROR(IF(INDEX(Strategi!$G$5:$G$84,MATCH(LARGE(Strategi!$K$5:$K$84,30),Strategi!$K$5:$K$84,0))="","","("&amp;COUNTIFS($B$6:$B35,$B35,$C$6:$C35,$C35)&amp;") "&amp;INDEX(Strategi!$G$5:$G$84,MATCH(LARGE(Strategi!$K$5:$K$84,30),Strategi!$K$5:$K$84,0))),"")</f>
        <v/>
      </c>
      <c r="E35" s="50" t="str">
        <f t="array" ref="E35">IFERROR(INDEX(Strategi!$E$5:$E$84,MATCH(LARGE(Strategi!$K$5:$K$84,30),Strategi!$K$5:$K$84,0)),"")</f>
        <v/>
      </c>
      <c r="F35" s="50" t="str">
        <f t="shared" si="1"/>
        <v/>
      </c>
      <c r="G35" s="50" t="str">
        <f t="shared" si="2"/>
        <v/>
      </c>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t="str">
        <f t="array" ref="AF35">IFERROR(INDEX(Strategi!$H$5:$H$84,MATCH(LARGE(Strategi!$K$5:$K$84,30),Strategi!$K$5:$K$84,0)),"")</f>
        <v/>
      </c>
    </row>
    <row r="36" ht="24.0" customHeight="1">
      <c r="A36" s="50" t="str">
        <f>IFERROR(IF(ISNUMBER(LARGE(Strategi!$K$5:$K$84,31)),31,""),"")</f>
        <v/>
      </c>
      <c r="B36" s="49" t="str">
        <f t="array" ref="B36">IFERROR(INDEX(Strategi!$C$5:$C$84,MATCH(LARGE(Strategi!$K$5:$K$84,31),Strategi!$K$5:$K$84,0)),"")</f>
        <v/>
      </c>
      <c r="C36" s="50" t="str">
        <f t="array" ref="C36">IFERROR(INDEX(Strategi!$D$5:$D$84,MATCH(LARGE(Strategi!$K$5:$K$84,31),Strategi!$K$5:$K$84,0)),"")</f>
        <v/>
      </c>
      <c r="D36" s="49" t="str">
        <f t="array" ref="D36">IFERROR(IF(INDEX(Strategi!$G$5:$G$84,MATCH(LARGE(Strategi!$K$5:$K$84,31),Strategi!$K$5:$K$84,0))="","","("&amp;COUNTIFS($B$6:$B36,$B36,$C$6:$C36,$C36)&amp;") "&amp;INDEX(Strategi!$G$5:$G$84,MATCH(LARGE(Strategi!$K$5:$K$84,31),Strategi!$K$5:$K$84,0))),"")</f>
        <v/>
      </c>
      <c r="E36" s="50" t="str">
        <f t="array" ref="E36">IFERROR(INDEX(Strategi!$E$5:$E$84,MATCH(LARGE(Strategi!$K$5:$K$84,31),Strategi!$K$5:$K$84,0)),"")</f>
        <v/>
      </c>
      <c r="F36" s="50" t="str">
        <f t="shared" si="1"/>
        <v/>
      </c>
      <c r="G36" s="50" t="str">
        <f t="shared" si="2"/>
        <v/>
      </c>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t="str">
        <f t="array" ref="AF36">IFERROR(INDEX(Strategi!$H$5:$H$84,MATCH(LARGE(Strategi!$K$5:$K$84,31),Strategi!$K$5:$K$84,0)),"")</f>
        <v/>
      </c>
    </row>
    <row r="37" ht="24.0" customHeight="1">
      <c r="A37" s="50" t="str">
        <f>IFERROR(IF(ISNUMBER(LARGE(Strategi!$K$5:$K$84,32)),32,""),"")</f>
        <v/>
      </c>
      <c r="B37" s="49" t="str">
        <f t="array" ref="B37">IFERROR(INDEX(Strategi!$C$5:$C$84,MATCH(LARGE(Strategi!$K$5:$K$84,32),Strategi!$K$5:$K$84,0)),"")</f>
        <v/>
      </c>
      <c r="C37" s="50" t="str">
        <f t="array" ref="C37">IFERROR(INDEX(Strategi!$D$5:$D$84,MATCH(LARGE(Strategi!$K$5:$K$84,32),Strategi!$K$5:$K$84,0)),"")</f>
        <v/>
      </c>
      <c r="D37" s="49" t="str">
        <f t="array" ref="D37">IFERROR(IF(INDEX(Strategi!$G$5:$G$84,MATCH(LARGE(Strategi!$K$5:$K$84,32),Strategi!$K$5:$K$84,0))="","","("&amp;COUNTIFS($B$6:$B37,$B37,$C$6:$C37,$C37)&amp;") "&amp;INDEX(Strategi!$G$5:$G$84,MATCH(LARGE(Strategi!$K$5:$K$84,32),Strategi!$K$5:$K$84,0))),"")</f>
        <v/>
      </c>
      <c r="E37" s="50" t="str">
        <f t="array" ref="E37">IFERROR(INDEX(Strategi!$E$5:$E$84,MATCH(LARGE(Strategi!$K$5:$K$84,32),Strategi!$K$5:$K$84,0)),"")</f>
        <v/>
      </c>
      <c r="F37" s="50" t="str">
        <f t="shared" si="1"/>
        <v/>
      </c>
      <c r="G37" s="50" t="str">
        <f t="shared" si="2"/>
        <v/>
      </c>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t="str">
        <f t="array" ref="AF37">IFERROR(INDEX(Strategi!$H$5:$H$84,MATCH(LARGE(Strategi!$K$5:$K$84,32),Strategi!$K$5:$K$84,0)),"")</f>
        <v/>
      </c>
    </row>
    <row r="38" ht="24.0" customHeight="1">
      <c r="A38" s="50" t="str">
        <f>IFERROR(IF(ISNUMBER(LARGE(Strategi!$K$5:$K$84,33)),33,""),"")</f>
        <v/>
      </c>
      <c r="B38" s="49" t="str">
        <f t="array" ref="B38">IFERROR(INDEX(Strategi!$C$5:$C$84,MATCH(LARGE(Strategi!$K$5:$K$84,33),Strategi!$K$5:$K$84,0)),"")</f>
        <v/>
      </c>
      <c r="C38" s="50" t="str">
        <f t="array" ref="C38">IFERROR(INDEX(Strategi!$D$5:$D$84,MATCH(LARGE(Strategi!$K$5:$K$84,33),Strategi!$K$5:$K$84,0)),"")</f>
        <v/>
      </c>
      <c r="D38" s="49" t="str">
        <f t="array" ref="D38">IFERROR(IF(INDEX(Strategi!$G$5:$G$84,MATCH(LARGE(Strategi!$K$5:$K$84,33),Strategi!$K$5:$K$84,0))="","","("&amp;COUNTIFS($B$6:$B38,$B38,$C$6:$C38,$C38)&amp;") "&amp;INDEX(Strategi!$G$5:$G$84,MATCH(LARGE(Strategi!$K$5:$K$84,33),Strategi!$K$5:$K$84,0))),"")</f>
        <v/>
      </c>
      <c r="E38" s="50" t="str">
        <f t="array" ref="E38">IFERROR(INDEX(Strategi!$E$5:$E$84,MATCH(LARGE(Strategi!$K$5:$K$84,33),Strategi!$K$5:$K$84,0)),"")</f>
        <v/>
      </c>
      <c r="F38" s="50" t="str">
        <f t="shared" si="1"/>
        <v/>
      </c>
      <c r="G38" s="50" t="str">
        <f t="shared" si="2"/>
        <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t="str">
        <f t="array" ref="AF38">IFERROR(INDEX(Strategi!$H$5:$H$84,MATCH(LARGE(Strategi!$K$5:$K$84,33),Strategi!$K$5:$K$84,0)),"")</f>
        <v/>
      </c>
    </row>
    <row r="39" ht="24.0" customHeight="1">
      <c r="A39" s="50" t="str">
        <f>IFERROR(IF(ISNUMBER(LARGE(Strategi!$K$5:$K$84,34)),34,""),"")</f>
        <v/>
      </c>
      <c r="B39" s="49" t="str">
        <f t="array" ref="B39">IFERROR(INDEX(Strategi!$C$5:$C$84,MATCH(LARGE(Strategi!$K$5:$K$84,34),Strategi!$K$5:$K$84,0)),"")</f>
        <v/>
      </c>
      <c r="C39" s="50" t="str">
        <f t="array" ref="C39">IFERROR(INDEX(Strategi!$D$5:$D$84,MATCH(LARGE(Strategi!$K$5:$K$84,34),Strategi!$K$5:$K$84,0)),"")</f>
        <v/>
      </c>
      <c r="D39" s="49" t="str">
        <f t="array" ref="D39">IFERROR(IF(INDEX(Strategi!$G$5:$G$84,MATCH(LARGE(Strategi!$K$5:$K$84,34),Strategi!$K$5:$K$84,0))="","","("&amp;COUNTIFS($B$6:$B39,$B39,$C$6:$C39,$C39)&amp;") "&amp;INDEX(Strategi!$G$5:$G$84,MATCH(LARGE(Strategi!$K$5:$K$84,34),Strategi!$K$5:$K$84,0))),"")</f>
        <v/>
      </c>
      <c r="E39" s="50" t="str">
        <f t="array" ref="E39">IFERROR(INDEX(Strategi!$E$5:$E$84,MATCH(LARGE(Strategi!$K$5:$K$84,34),Strategi!$K$5:$K$84,0)),"")</f>
        <v/>
      </c>
      <c r="F39" s="50" t="str">
        <f t="shared" si="1"/>
        <v/>
      </c>
      <c r="G39" s="50" t="str">
        <f t="shared" si="2"/>
        <v/>
      </c>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t="str">
        <f t="array" ref="AF39">IFERROR(INDEX(Strategi!$H$5:$H$84,MATCH(LARGE(Strategi!$K$5:$K$84,34),Strategi!$K$5:$K$84,0)),"")</f>
        <v/>
      </c>
    </row>
    <row r="40" ht="24.0" customHeight="1">
      <c r="A40" s="50" t="str">
        <f>IFERROR(IF(ISNUMBER(LARGE(Strategi!$K$5:$K$84,35)),35,""),"")</f>
        <v/>
      </c>
      <c r="B40" s="49" t="str">
        <f t="array" ref="B40">IFERROR(INDEX(Strategi!$C$5:$C$84,MATCH(LARGE(Strategi!$K$5:$K$84,35),Strategi!$K$5:$K$84,0)),"")</f>
        <v/>
      </c>
      <c r="C40" s="50" t="str">
        <f t="array" ref="C40">IFERROR(INDEX(Strategi!$D$5:$D$84,MATCH(LARGE(Strategi!$K$5:$K$84,35),Strategi!$K$5:$K$84,0)),"")</f>
        <v/>
      </c>
      <c r="D40" s="49" t="str">
        <f t="array" ref="D40">IFERROR(IF(INDEX(Strategi!$G$5:$G$84,MATCH(LARGE(Strategi!$K$5:$K$84,35),Strategi!$K$5:$K$84,0))="","","("&amp;COUNTIFS($B$6:$B40,$B40,$C$6:$C40,$C40)&amp;") "&amp;INDEX(Strategi!$G$5:$G$84,MATCH(LARGE(Strategi!$K$5:$K$84,35),Strategi!$K$5:$K$84,0))),"")</f>
        <v/>
      </c>
      <c r="E40" s="50" t="str">
        <f t="array" ref="E40">IFERROR(INDEX(Strategi!$E$5:$E$84,MATCH(LARGE(Strategi!$K$5:$K$84,35),Strategi!$K$5:$K$84,0)),"")</f>
        <v/>
      </c>
      <c r="F40" s="50" t="str">
        <f t="shared" si="1"/>
        <v/>
      </c>
      <c r="G40" s="50" t="str">
        <f t="shared" si="2"/>
        <v/>
      </c>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t="str">
        <f t="array" ref="AF40">IFERROR(INDEX(Strategi!$H$5:$H$84,MATCH(LARGE(Strategi!$K$5:$K$84,35),Strategi!$K$5:$K$84,0)),"")</f>
        <v/>
      </c>
    </row>
    <row r="41" ht="24.0" customHeight="1">
      <c r="A41" s="50" t="str">
        <f>IFERROR(IF(ISNUMBER(LARGE(Strategi!$K$5:$K$84,36)),36,""),"")</f>
        <v/>
      </c>
      <c r="B41" s="49" t="str">
        <f t="array" ref="B41">IFERROR(INDEX(Strategi!$C$5:$C$84,MATCH(LARGE(Strategi!$K$5:$K$84,36),Strategi!$K$5:$K$84,0)),"")</f>
        <v/>
      </c>
      <c r="C41" s="50" t="str">
        <f t="array" ref="C41">IFERROR(INDEX(Strategi!$D$5:$D$84,MATCH(LARGE(Strategi!$K$5:$K$84,36),Strategi!$K$5:$K$84,0)),"")</f>
        <v/>
      </c>
      <c r="D41" s="49" t="str">
        <f t="array" ref="D41">IFERROR(IF(INDEX(Strategi!$G$5:$G$84,MATCH(LARGE(Strategi!$K$5:$K$84,36),Strategi!$K$5:$K$84,0))="","","("&amp;COUNTIFS($B$6:$B41,$B41,$C$6:$C41,$C41)&amp;") "&amp;INDEX(Strategi!$G$5:$G$84,MATCH(LARGE(Strategi!$K$5:$K$84,36),Strategi!$K$5:$K$84,0))),"")</f>
        <v/>
      </c>
      <c r="E41" s="50" t="str">
        <f t="array" ref="E41">IFERROR(INDEX(Strategi!$E$5:$E$84,MATCH(LARGE(Strategi!$K$5:$K$84,36),Strategi!$K$5:$K$84,0)),"")</f>
        <v/>
      </c>
      <c r="F41" s="50" t="str">
        <f t="shared" si="1"/>
        <v/>
      </c>
      <c r="G41" s="50" t="str">
        <f t="shared" si="2"/>
        <v/>
      </c>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t="str">
        <f t="array" ref="AF41">IFERROR(INDEX(Strategi!$H$5:$H$84,MATCH(LARGE(Strategi!$K$5:$K$84,36),Strategi!$K$5:$K$84,0)),"")</f>
        <v/>
      </c>
    </row>
    <row r="42" ht="24.0" customHeight="1">
      <c r="A42" s="50" t="str">
        <f>IFERROR(IF(ISNUMBER(LARGE(Strategi!$K$5:$K$84,37)),37,""),"")</f>
        <v/>
      </c>
      <c r="B42" s="49" t="str">
        <f t="array" ref="B42">IFERROR(INDEX(Strategi!$C$5:$C$84,MATCH(LARGE(Strategi!$K$5:$K$84,37),Strategi!$K$5:$K$84,0)),"")</f>
        <v/>
      </c>
      <c r="C42" s="50" t="str">
        <f t="array" ref="C42">IFERROR(INDEX(Strategi!$D$5:$D$84,MATCH(LARGE(Strategi!$K$5:$K$84,37),Strategi!$K$5:$K$84,0)),"")</f>
        <v/>
      </c>
      <c r="D42" s="49" t="str">
        <f t="array" ref="D42">IFERROR(IF(INDEX(Strategi!$G$5:$G$84,MATCH(LARGE(Strategi!$K$5:$K$84,37),Strategi!$K$5:$K$84,0))="","","("&amp;COUNTIFS($B$6:$B42,$B42,$C$6:$C42,$C42)&amp;") "&amp;INDEX(Strategi!$G$5:$G$84,MATCH(LARGE(Strategi!$K$5:$K$84,37),Strategi!$K$5:$K$84,0))),"")</f>
        <v/>
      </c>
      <c r="E42" s="50" t="str">
        <f t="array" ref="E42">IFERROR(INDEX(Strategi!$E$5:$E$84,MATCH(LARGE(Strategi!$K$5:$K$84,37),Strategi!$K$5:$K$84,0)),"")</f>
        <v/>
      </c>
      <c r="F42" s="50" t="str">
        <f t="shared" si="1"/>
        <v/>
      </c>
      <c r="G42" s="50" t="str">
        <f t="shared" si="2"/>
        <v/>
      </c>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t="str">
        <f t="array" ref="AF42">IFERROR(INDEX(Strategi!$H$5:$H$84,MATCH(LARGE(Strategi!$K$5:$K$84,37),Strategi!$K$5:$K$84,0)),"")</f>
        <v/>
      </c>
    </row>
    <row r="43" ht="24.0" customHeight="1">
      <c r="A43" s="50" t="str">
        <f>IFERROR(IF(ISNUMBER(LARGE(Strategi!$K$5:$K$84,38)),38,""),"")</f>
        <v/>
      </c>
      <c r="B43" s="49" t="str">
        <f t="array" ref="B43">IFERROR(INDEX(Strategi!$C$5:$C$84,MATCH(LARGE(Strategi!$K$5:$K$84,38),Strategi!$K$5:$K$84,0)),"")</f>
        <v/>
      </c>
      <c r="C43" s="50" t="str">
        <f t="array" ref="C43">IFERROR(INDEX(Strategi!$D$5:$D$84,MATCH(LARGE(Strategi!$K$5:$K$84,38),Strategi!$K$5:$K$84,0)),"")</f>
        <v/>
      </c>
      <c r="D43" s="49" t="str">
        <f t="array" ref="D43">IFERROR(IF(INDEX(Strategi!$G$5:$G$84,MATCH(LARGE(Strategi!$K$5:$K$84,38),Strategi!$K$5:$K$84,0))="","","("&amp;COUNTIFS($B$6:$B43,$B43,$C$6:$C43,$C43)&amp;") "&amp;INDEX(Strategi!$G$5:$G$84,MATCH(LARGE(Strategi!$K$5:$K$84,38),Strategi!$K$5:$K$84,0))),"")</f>
        <v/>
      </c>
      <c r="E43" s="50" t="str">
        <f t="array" ref="E43">IFERROR(INDEX(Strategi!$E$5:$E$84,MATCH(LARGE(Strategi!$K$5:$K$84,38),Strategi!$K$5:$K$84,0)),"")</f>
        <v/>
      </c>
      <c r="F43" s="50" t="str">
        <f t="shared" si="1"/>
        <v/>
      </c>
      <c r="G43" s="50" t="str">
        <f t="shared" si="2"/>
        <v/>
      </c>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t="str">
        <f t="array" ref="AF43">IFERROR(INDEX(Strategi!$H$5:$H$84,MATCH(LARGE(Strategi!$K$5:$K$84,38),Strategi!$K$5:$K$84,0)),"")</f>
        <v/>
      </c>
    </row>
    <row r="44" ht="24.0" customHeight="1">
      <c r="A44" s="50" t="str">
        <f>IFERROR(IF(ISNUMBER(LARGE(Strategi!$K$5:$K$84,39)),39,""),"")</f>
        <v/>
      </c>
      <c r="B44" s="49" t="str">
        <f t="array" ref="B44">IFERROR(INDEX(Strategi!$C$5:$C$84,MATCH(LARGE(Strategi!$K$5:$K$84,39),Strategi!$K$5:$K$84,0)),"")</f>
        <v/>
      </c>
      <c r="C44" s="50" t="str">
        <f t="array" ref="C44">IFERROR(INDEX(Strategi!$D$5:$D$84,MATCH(LARGE(Strategi!$K$5:$K$84,39),Strategi!$K$5:$K$84,0)),"")</f>
        <v/>
      </c>
      <c r="D44" s="49" t="str">
        <f t="array" ref="D44">IFERROR(IF(INDEX(Strategi!$G$5:$G$84,MATCH(LARGE(Strategi!$K$5:$K$84,39),Strategi!$K$5:$K$84,0))="","","("&amp;COUNTIFS($B$6:$B44,$B44,$C$6:$C44,$C44)&amp;") "&amp;INDEX(Strategi!$G$5:$G$84,MATCH(LARGE(Strategi!$K$5:$K$84,39),Strategi!$K$5:$K$84,0))),"")</f>
        <v/>
      </c>
      <c r="E44" s="50" t="str">
        <f t="array" ref="E44">IFERROR(INDEX(Strategi!$E$5:$E$84,MATCH(LARGE(Strategi!$K$5:$K$84,39),Strategi!$K$5:$K$84,0)),"")</f>
        <v/>
      </c>
      <c r="F44" s="50" t="str">
        <f t="shared" si="1"/>
        <v/>
      </c>
      <c r="G44" s="50" t="str">
        <f t="shared" si="2"/>
        <v/>
      </c>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t="str">
        <f t="array" ref="AF44">IFERROR(INDEX(Strategi!$H$5:$H$84,MATCH(LARGE(Strategi!$K$5:$K$84,39),Strategi!$K$5:$K$84,0)),"")</f>
        <v/>
      </c>
    </row>
    <row r="45" ht="24.0" customHeight="1">
      <c r="A45" s="50" t="str">
        <f>IFERROR(IF(ISNUMBER(LARGE(Strategi!$K$5:$K$84,40)),40,""),"")</f>
        <v/>
      </c>
      <c r="B45" s="49" t="str">
        <f t="array" ref="B45">IFERROR(INDEX(Strategi!$C$5:$C$84,MATCH(LARGE(Strategi!$K$5:$K$84,40),Strategi!$K$5:$K$84,0)),"")</f>
        <v/>
      </c>
      <c r="C45" s="50" t="str">
        <f t="array" ref="C45">IFERROR(INDEX(Strategi!$D$5:$D$84,MATCH(LARGE(Strategi!$K$5:$K$84,40),Strategi!$K$5:$K$84,0)),"")</f>
        <v/>
      </c>
      <c r="D45" s="49" t="str">
        <f t="array" ref="D45">IFERROR(IF(INDEX(Strategi!$G$5:$G$84,MATCH(LARGE(Strategi!$K$5:$K$84,40),Strategi!$K$5:$K$84,0))="","","("&amp;COUNTIFS($B$6:$B45,$B45,$C$6:$C45,$C45)&amp;") "&amp;INDEX(Strategi!$G$5:$G$84,MATCH(LARGE(Strategi!$K$5:$K$84,40),Strategi!$K$5:$K$84,0))),"")</f>
        <v/>
      </c>
      <c r="E45" s="50" t="str">
        <f t="array" ref="E45">IFERROR(INDEX(Strategi!$E$5:$E$84,MATCH(LARGE(Strategi!$K$5:$K$84,40),Strategi!$K$5:$K$84,0)),"")</f>
        <v/>
      </c>
      <c r="F45" s="50" t="str">
        <f t="shared" si="1"/>
        <v/>
      </c>
      <c r="G45" s="50" t="str">
        <f t="shared" si="2"/>
        <v/>
      </c>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t="str">
        <f t="array" ref="AF45">IFERROR(INDEX(Strategi!$H$5:$H$84,MATCH(LARGE(Strategi!$K$5:$K$84,40),Strategi!$K$5:$K$84,0)),"")</f>
        <v/>
      </c>
    </row>
    <row r="46" ht="24.0" customHeight="1">
      <c r="A46" s="50" t="str">
        <f>IFERROR(IF(ISNUMBER(LARGE(Strategi!$K$5:$K$84,41)),41,""),"")</f>
        <v/>
      </c>
      <c r="B46" s="49" t="str">
        <f t="array" ref="B46">IFERROR(INDEX(Strategi!$C$5:$C$84,MATCH(LARGE(Strategi!$K$5:$K$84,41),Strategi!$K$5:$K$84,0)),"")</f>
        <v/>
      </c>
      <c r="C46" s="50" t="str">
        <f t="array" ref="C46">IFERROR(INDEX(Strategi!$D$5:$D$84,MATCH(LARGE(Strategi!$K$5:$K$84,41),Strategi!$K$5:$K$84,0)),"")</f>
        <v/>
      </c>
      <c r="D46" s="49" t="str">
        <f t="array" ref="D46">IFERROR(IF(INDEX(Strategi!$G$5:$G$84,MATCH(LARGE(Strategi!$K$5:$K$84,41),Strategi!$K$5:$K$84,0))="","","("&amp;COUNTIFS($B$6:$B46,$B46,$C$6:$C46,$C46)&amp;") "&amp;INDEX(Strategi!$G$5:$G$84,MATCH(LARGE(Strategi!$K$5:$K$84,41),Strategi!$K$5:$K$84,0))),"")</f>
        <v/>
      </c>
      <c r="E46" s="50" t="str">
        <f t="array" ref="E46">IFERROR(INDEX(Strategi!$E$5:$E$84,MATCH(LARGE(Strategi!$K$5:$K$84,41),Strategi!$K$5:$K$84,0)),"")</f>
        <v/>
      </c>
      <c r="F46" s="50" t="str">
        <f t="shared" si="1"/>
        <v/>
      </c>
      <c r="G46" s="50" t="str">
        <f t="shared" si="2"/>
        <v/>
      </c>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t="str">
        <f t="array" ref="AF46">IFERROR(INDEX(Strategi!$H$5:$H$84,MATCH(LARGE(Strategi!$K$5:$K$84,41),Strategi!$K$5:$K$84,0)),"")</f>
        <v/>
      </c>
    </row>
    <row r="47" ht="24.0" customHeight="1">
      <c r="A47" s="50" t="str">
        <f>IFERROR(IF(ISNUMBER(LARGE(Strategi!$K$5:$K$84,42)),42,""),"")</f>
        <v/>
      </c>
      <c r="B47" s="49" t="str">
        <f t="array" ref="B47">IFERROR(INDEX(Strategi!$C$5:$C$84,MATCH(LARGE(Strategi!$K$5:$K$84,42),Strategi!$K$5:$K$84,0)),"")</f>
        <v/>
      </c>
      <c r="C47" s="50" t="str">
        <f t="array" ref="C47">IFERROR(INDEX(Strategi!$D$5:$D$84,MATCH(LARGE(Strategi!$K$5:$K$84,42),Strategi!$K$5:$K$84,0)),"")</f>
        <v/>
      </c>
      <c r="D47" s="49" t="str">
        <f t="array" ref="D47">IFERROR(IF(INDEX(Strategi!$G$5:$G$84,MATCH(LARGE(Strategi!$K$5:$K$84,42),Strategi!$K$5:$K$84,0))="","","("&amp;COUNTIFS($B$6:$B47,$B47,$C$6:$C47,$C47)&amp;") "&amp;INDEX(Strategi!$G$5:$G$84,MATCH(LARGE(Strategi!$K$5:$K$84,42),Strategi!$K$5:$K$84,0))),"")</f>
        <v/>
      </c>
      <c r="E47" s="50" t="str">
        <f t="array" ref="E47">IFERROR(INDEX(Strategi!$E$5:$E$84,MATCH(LARGE(Strategi!$K$5:$K$84,42),Strategi!$K$5:$K$84,0)),"")</f>
        <v/>
      </c>
      <c r="F47" s="50" t="str">
        <f t="shared" si="1"/>
        <v/>
      </c>
      <c r="G47" s="50" t="str">
        <f t="shared" si="2"/>
        <v/>
      </c>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t="str">
        <f t="array" ref="AF47">IFERROR(INDEX(Strategi!$H$5:$H$84,MATCH(LARGE(Strategi!$K$5:$K$84,42),Strategi!$K$5:$K$84,0)),"")</f>
        <v/>
      </c>
    </row>
    <row r="48" ht="24.0" customHeight="1">
      <c r="A48" s="50" t="str">
        <f>IFERROR(IF(ISNUMBER(LARGE(Strategi!$K$5:$K$84,43)),43,""),"")</f>
        <v/>
      </c>
      <c r="B48" s="49" t="str">
        <f t="array" ref="B48">IFERROR(INDEX(Strategi!$C$5:$C$84,MATCH(LARGE(Strategi!$K$5:$K$84,43),Strategi!$K$5:$K$84,0)),"")</f>
        <v/>
      </c>
      <c r="C48" s="50" t="str">
        <f t="array" ref="C48">IFERROR(INDEX(Strategi!$D$5:$D$84,MATCH(LARGE(Strategi!$K$5:$K$84,43),Strategi!$K$5:$K$84,0)),"")</f>
        <v/>
      </c>
      <c r="D48" s="49" t="str">
        <f t="array" ref="D48">IFERROR(IF(INDEX(Strategi!$G$5:$G$84,MATCH(LARGE(Strategi!$K$5:$K$84,43),Strategi!$K$5:$K$84,0))="","","("&amp;COUNTIFS($B$6:$B48,$B48,$C$6:$C48,$C48)&amp;") "&amp;INDEX(Strategi!$G$5:$G$84,MATCH(LARGE(Strategi!$K$5:$K$84,43),Strategi!$K$5:$K$84,0))),"")</f>
        <v/>
      </c>
      <c r="E48" s="50" t="str">
        <f t="array" ref="E48">IFERROR(INDEX(Strategi!$E$5:$E$84,MATCH(LARGE(Strategi!$K$5:$K$84,43),Strategi!$K$5:$K$84,0)),"")</f>
        <v/>
      </c>
      <c r="F48" s="50" t="str">
        <f t="shared" si="1"/>
        <v/>
      </c>
      <c r="G48" s="50" t="str">
        <f t="shared" si="2"/>
        <v/>
      </c>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t="str">
        <f t="array" ref="AF48">IFERROR(INDEX(Strategi!$H$5:$H$84,MATCH(LARGE(Strategi!$K$5:$K$84,43),Strategi!$K$5:$K$84,0)),"")</f>
        <v/>
      </c>
    </row>
    <row r="49" ht="24.0" customHeight="1">
      <c r="A49" s="50" t="str">
        <f>IFERROR(IF(ISNUMBER(LARGE(Strategi!$K$5:$K$84,44)),44,""),"")</f>
        <v/>
      </c>
      <c r="B49" s="49" t="str">
        <f t="array" ref="B49">IFERROR(INDEX(Strategi!$C$5:$C$84,MATCH(LARGE(Strategi!$K$5:$K$84,44),Strategi!$K$5:$K$84,0)),"")</f>
        <v/>
      </c>
      <c r="C49" s="50" t="str">
        <f t="array" ref="C49">IFERROR(INDEX(Strategi!$D$5:$D$84,MATCH(LARGE(Strategi!$K$5:$K$84,44),Strategi!$K$5:$K$84,0)),"")</f>
        <v/>
      </c>
      <c r="D49" s="49" t="str">
        <f t="array" ref="D49">IFERROR(IF(INDEX(Strategi!$G$5:$G$84,MATCH(LARGE(Strategi!$K$5:$K$84,44),Strategi!$K$5:$K$84,0))="","","("&amp;COUNTIFS($B$6:$B49,$B49,$C$6:$C49,$C49)&amp;") "&amp;INDEX(Strategi!$G$5:$G$84,MATCH(LARGE(Strategi!$K$5:$K$84,44),Strategi!$K$5:$K$84,0))),"")</f>
        <v/>
      </c>
      <c r="E49" s="50" t="str">
        <f t="array" ref="E49">IFERROR(INDEX(Strategi!$E$5:$E$84,MATCH(LARGE(Strategi!$K$5:$K$84,44),Strategi!$K$5:$K$84,0)),"")</f>
        <v/>
      </c>
      <c r="F49" s="50" t="str">
        <f t="shared" si="1"/>
        <v/>
      </c>
      <c r="G49" s="50" t="str">
        <f t="shared" si="2"/>
        <v/>
      </c>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t="str">
        <f t="array" ref="AF49">IFERROR(INDEX(Strategi!$H$5:$H$84,MATCH(LARGE(Strategi!$K$5:$K$84,44),Strategi!$K$5:$K$84,0)),"")</f>
        <v/>
      </c>
    </row>
    <row r="50" ht="24.0" customHeight="1">
      <c r="A50" s="50" t="str">
        <f>IFERROR(IF(ISNUMBER(LARGE(Strategi!$K$5:$K$84,45)),45,""),"")</f>
        <v/>
      </c>
      <c r="B50" s="49" t="str">
        <f t="array" ref="B50">IFERROR(INDEX(Strategi!$C$5:$C$84,MATCH(LARGE(Strategi!$K$5:$K$84,45),Strategi!$K$5:$K$84,0)),"")</f>
        <v/>
      </c>
      <c r="C50" s="50" t="str">
        <f t="array" ref="C50">IFERROR(INDEX(Strategi!$D$5:$D$84,MATCH(LARGE(Strategi!$K$5:$K$84,45),Strategi!$K$5:$K$84,0)),"")</f>
        <v/>
      </c>
      <c r="D50" s="49" t="str">
        <f t="array" ref="D50">IFERROR(IF(INDEX(Strategi!$G$5:$G$84,MATCH(LARGE(Strategi!$K$5:$K$84,45),Strategi!$K$5:$K$84,0))="","","("&amp;COUNTIFS($B$6:$B50,$B50,$C$6:$C50,$C50)&amp;") "&amp;INDEX(Strategi!$G$5:$G$84,MATCH(LARGE(Strategi!$K$5:$K$84,45),Strategi!$K$5:$K$84,0))),"")</f>
        <v/>
      </c>
      <c r="E50" s="50" t="str">
        <f t="array" ref="E50">IFERROR(INDEX(Strategi!$E$5:$E$84,MATCH(LARGE(Strategi!$K$5:$K$84,45),Strategi!$K$5:$K$84,0)),"")</f>
        <v/>
      </c>
      <c r="F50" s="50" t="str">
        <f t="shared" si="1"/>
        <v/>
      </c>
      <c r="G50" s="50" t="str">
        <f t="shared" si="2"/>
        <v/>
      </c>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t="str">
        <f t="array" ref="AF50">IFERROR(INDEX(Strategi!$H$5:$H$84,MATCH(LARGE(Strategi!$K$5:$K$84,45),Strategi!$K$5:$K$84,0)),"")</f>
        <v/>
      </c>
    </row>
    <row r="51" ht="24.0" customHeight="1">
      <c r="A51" s="50" t="str">
        <f>IFERROR(IF(ISNUMBER(LARGE(Strategi!$K$5:$K$84,46)),46,""),"")</f>
        <v/>
      </c>
      <c r="B51" s="49" t="str">
        <f t="array" ref="B51">IFERROR(INDEX(Strategi!$C$5:$C$84,MATCH(LARGE(Strategi!$K$5:$K$84,46),Strategi!$K$5:$K$84,0)),"")</f>
        <v/>
      </c>
      <c r="C51" s="50" t="str">
        <f t="array" ref="C51">IFERROR(INDEX(Strategi!$D$5:$D$84,MATCH(LARGE(Strategi!$K$5:$K$84,46),Strategi!$K$5:$K$84,0)),"")</f>
        <v/>
      </c>
      <c r="D51" s="49" t="str">
        <f t="array" ref="D51">IFERROR(IF(INDEX(Strategi!$G$5:$G$84,MATCH(LARGE(Strategi!$K$5:$K$84,46),Strategi!$K$5:$K$84,0))="","","("&amp;COUNTIFS($B$6:$B51,$B51,$C$6:$C51,$C51)&amp;") "&amp;INDEX(Strategi!$G$5:$G$84,MATCH(LARGE(Strategi!$K$5:$K$84,46),Strategi!$K$5:$K$84,0))),"")</f>
        <v/>
      </c>
      <c r="E51" s="50" t="str">
        <f t="array" ref="E51">IFERROR(INDEX(Strategi!$E$5:$E$84,MATCH(LARGE(Strategi!$K$5:$K$84,46),Strategi!$K$5:$K$84,0)),"")</f>
        <v/>
      </c>
      <c r="F51" s="50" t="str">
        <f t="shared" si="1"/>
        <v/>
      </c>
      <c r="G51" s="50" t="str">
        <f t="shared" si="2"/>
        <v/>
      </c>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t="str">
        <f t="array" ref="AF51">IFERROR(INDEX(Strategi!$H$5:$H$84,MATCH(LARGE(Strategi!$K$5:$K$84,46),Strategi!$K$5:$K$84,0)),"")</f>
        <v/>
      </c>
    </row>
    <row r="52" ht="24.0" customHeight="1">
      <c r="A52" s="50" t="str">
        <f>IFERROR(IF(ISNUMBER(LARGE(Strategi!$K$5:$K$84,47)),47,""),"")</f>
        <v/>
      </c>
      <c r="B52" s="49" t="str">
        <f t="array" ref="B52">IFERROR(INDEX(Strategi!$C$5:$C$84,MATCH(LARGE(Strategi!$K$5:$K$84,47),Strategi!$K$5:$K$84,0)),"")</f>
        <v/>
      </c>
      <c r="C52" s="50" t="str">
        <f t="array" ref="C52">IFERROR(INDEX(Strategi!$D$5:$D$84,MATCH(LARGE(Strategi!$K$5:$K$84,47),Strategi!$K$5:$K$84,0)),"")</f>
        <v/>
      </c>
      <c r="D52" s="49" t="str">
        <f t="array" ref="D52">IFERROR(IF(INDEX(Strategi!$G$5:$G$84,MATCH(LARGE(Strategi!$K$5:$K$84,47),Strategi!$K$5:$K$84,0))="","","("&amp;COUNTIFS($B$6:$B52,$B52,$C$6:$C52,$C52)&amp;") "&amp;INDEX(Strategi!$G$5:$G$84,MATCH(LARGE(Strategi!$K$5:$K$84,47),Strategi!$K$5:$K$84,0))),"")</f>
        <v/>
      </c>
      <c r="E52" s="50" t="str">
        <f t="array" ref="E52">IFERROR(INDEX(Strategi!$E$5:$E$84,MATCH(LARGE(Strategi!$K$5:$K$84,47),Strategi!$K$5:$K$84,0)),"")</f>
        <v/>
      </c>
      <c r="F52" s="50" t="str">
        <f t="shared" si="1"/>
        <v/>
      </c>
      <c r="G52" s="50" t="str">
        <f t="shared" si="2"/>
        <v/>
      </c>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t="str">
        <f t="array" ref="AF52">IFERROR(INDEX(Strategi!$H$5:$H$84,MATCH(LARGE(Strategi!$K$5:$K$84,47),Strategi!$K$5:$K$84,0)),"")</f>
        <v/>
      </c>
    </row>
    <row r="53" ht="24.0" customHeight="1">
      <c r="A53" s="50" t="str">
        <f>IFERROR(IF(ISNUMBER(LARGE(Strategi!$K$5:$K$84,48)),48,""),"")</f>
        <v/>
      </c>
      <c r="B53" s="49" t="str">
        <f t="array" ref="B53">IFERROR(INDEX(Strategi!$C$5:$C$84,MATCH(LARGE(Strategi!$K$5:$K$84,48),Strategi!$K$5:$K$84,0)),"")</f>
        <v/>
      </c>
      <c r="C53" s="50" t="str">
        <f t="array" ref="C53">IFERROR(INDEX(Strategi!$D$5:$D$84,MATCH(LARGE(Strategi!$K$5:$K$84,48),Strategi!$K$5:$K$84,0)),"")</f>
        <v/>
      </c>
      <c r="D53" s="49" t="str">
        <f t="array" ref="D53">IFERROR(IF(INDEX(Strategi!$G$5:$G$84,MATCH(LARGE(Strategi!$K$5:$K$84,48),Strategi!$K$5:$K$84,0))="","","("&amp;COUNTIFS($B$6:$B53,$B53,$C$6:$C53,$C53)&amp;") "&amp;INDEX(Strategi!$G$5:$G$84,MATCH(LARGE(Strategi!$K$5:$K$84,48),Strategi!$K$5:$K$84,0))),"")</f>
        <v/>
      </c>
      <c r="E53" s="50" t="str">
        <f t="array" ref="E53">IFERROR(INDEX(Strategi!$E$5:$E$84,MATCH(LARGE(Strategi!$K$5:$K$84,48),Strategi!$K$5:$K$84,0)),"")</f>
        <v/>
      </c>
      <c r="F53" s="50" t="str">
        <f t="shared" si="1"/>
        <v/>
      </c>
      <c r="G53" s="50" t="str">
        <f t="shared" si="2"/>
        <v/>
      </c>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t="str">
        <f t="array" ref="AF53">IFERROR(INDEX(Strategi!$H$5:$H$84,MATCH(LARGE(Strategi!$K$5:$K$84,48),Strategi!$K$5:$K$84,0)),"")</f>
        <v/>
      </c>
    </row>
    <row r="54" ht="24.0" customHeight="1">
      <c r="A54" s="50" t="str">
        <f>IFERROR(IF(ISNUMBER(LARGE(Strategi!$K$5:$K$84,49)),49,""),"")</f>
        <v/>
      </c>
      <c r="B54" s="49" t="str">
        <f t="array" ref="B54">IFERROR(INDEX(Strategi!$C$5:$C$84,MATCH(LARGE(Strategi!$K$5:$K$84,49),Strategi!$K$5:$K$84,0)),"")</f>
        <v/>
      </c>
      <c r="C54" s="50" t="str">
        <f t="array" ref="C54">IFERROR(INDEX(Strategi!$D$5:$D$84,MATCH(LARGE(Strategi!$K$5:$K$84,49),Strategi!$K$5:$K$84,0)),"")</f>
        <v/>
      </c>
      <c r="D54" s="49" t="str">
        <f t="array" ref="D54">IFERROR(IF(INDEX(Strategi!$G$5:$G$84,MATCH(LARGE(Strategi!$K$5:$K$84,49),Strategi!$K$5:$K$84,0))="","","("&amp;COUNTIFS($B$6:$B54,$B54,$C$6:$C54,$C54)&amp;") "&amp;INDEX(Strategi!$G$5:$G$84,MATCH(LARGE(Strategi!$K$5:$K$84,49),Strategi!$K$5:$K$84,0))),"")</f>
        <v/>
      </c>
      <c r="E54" s="50" t="str">
        <f t="array" ref="E54">IFERROR(INDEX(Strategi!$E$5:$E$84,MATCH(LARGE(Strategi!$K$5:$K$84,49),Strategi!$K$5:$K$84,0)),"")</f>
        <v/>
      </c>
      <c r="F54" s="50" t="str">
        <f t="shared" si="1"/>
        <v/>
      </c>
      <c r="G54" s="50" t="str">
        <f t="shared" si="2"/>
        <v/>
      </c>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t="str">
        <f t="array" ref="AF54">IFERROR(INDEX(Strategi!$H$5:$H$84,MATCH(LARGE(Strategi!$K$5:$K$84,49),Strategi!$K$5:$K$84,0)),"")</f>
        <v/>
      </c>
    </row>
    <row r="55" ht="24.0" customHeight="1">
      <c r="A55" s="50" t="str">
        <f>IFERROR(IF(ISNUMBER(LARGE(Strategi!$K$5:$K$84,50)),50,""),"")</f>
        <v/>
      </c>
      <c r="B55" s="49" t="str">
        <f t="array" ref="B55">IFERROR(INDEX(Strategi!$C$5:$C$84,MATCH(LARGE(Strategi!$K$5:$K$84,50),Strategi!$K$5:$K$84,0)),"")</f>
        <v/>
      </c>
      <c r="C55" s="50" t="str">
        <f t="array" ref="C55">IFERROR(INDEX(Strategi!$D$5:$D$84,MATCH(LARGE(Strategi!$K$5:$K$84,50),Strategi!$K$5:$K$84,0)),"")</f>
        <v/>
      </c>
      <c r="D55" s="49" t="str">
        <f t="array" ref="D55">IFERROR(IF(INDEX(Strategi!$G$5:$G$84,MATCH(LARGE(Strategi!$K$5:$K$84,50),Strategi!$K$5:$K$84,0))="","","("&amp;COUNTIFS($B$6:$B55,$B55,$C$6:$C55,$C55)&amp;") "&amp;INDEX(Strategi!$G$5:$G$84,MATCH(LARGE(Strategi!$K$5:$K$84,50),Strategi!$K$5:$K$84,0))),"")</f>
        <v/>
      </c>
      <c r="E55" s="50" t="str">
        <f t="array" ref="E55">IFERROR(INDEX(Strategi!$E$5:$E$84,MATCH(LARGE(Strategi!$K$5:$K$84,50),Strategi!$K$5:$K$84,0)),"")</f>
        <v/>
      </c>
      <c r="F55" s="50" t="str">
        <f t="shared" si="1"/>
        <v/>
      </c>
      <c r="G55" s="50" t="str">
        <f t="shared" si="2"/>
        <v/>
      </c>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t="str">
        <f t="array" ref="AF55">IFERROR(INDEX(Strategi!$H$5:$H$84,MATCH(LARGE(Strategi!$K$5:$K$84,50),Strategi!$K$5:$K$84,0)),"")</f>
        <v/>
      </c>
    </row>
    <row r="56" ht="24.0" customHeight="1">
      <c r="A56" s="50" t="str">
        <f>IFERROR(IF(ISNUMBER(LARGE(Strategi!$K$5:$K$84,51)),51,""),"")</f>
        <v/>
      </c>
      <c r="B56" s="49" t="str">
        <f t="array" ref="B56">IFERROR(INDEX(Strategi!$C$5:$C$84,MATCH(LARGE(Strategi!$K$5:$K$84,51),Strategi!$K$5:$K$84,0)),"")</f>
        <v/>
      </c>
      <c r="C56" s="50" t="str">
        <f t="array" ref="C56">IFERROR(INDEX(Strategi!$D$5:$D$84,MATCH(LARGE(Strategi!$K$5:$K$84,51),Strategi!$K$5:$K$84,0)),"")</f>
        <v/>
      </c>
      <c r="D56" s="49" t="str">
        <f t="array" ref="D56">IFERROR(IF(INDEX(Strategi!$G$5:$G$84,MATCH(LARGE(Strategi!$K$5:$K$84,51),Strategi!$K$5:$K$84,0))="","","("&amp;COUNTIFS($B$6:$B56,$B56,$C$6:$C56,$C56)&amp;") "&amp;INDEX(Strategi!$G$5:$G$84,MATCH(LARGE(Strategi!$K$5:$K$84,51),Strategi!$K$5:$K$84,0))),"")</f>
        <v/>
      </c>
      <c r="E56" s="50" t="str">
        <f t="array" ref="E56">IFERROR(INDEX(Strategi!$E$5:$E$84,MATCH(LARGE(Strategi!$K$5:$K$84,51),Strategi!$K$5:$K$84,0)),"")</f>
        <v/>
      </c>
      <c r="F56" s="50" t="str">
        <f t="shared" si="1"/>
        <v/>
      </c>
      <c r="G56" s="50" t="str">
        <f t="shared" si="2"/>
        <v/>
      </c>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t="str">
        <f t="array" ref="AF56">IFERROR(INDEX(Strategi!$H$5:$H$84,MATCH(LARGE(Strategi!$K$5:$K$84,51),Strategi!$K$5:$K$84,0)),"")</f>
        <v/>
      </c>
    </row>
    <row r="57" ht="24.0" customHeight="1">
      <c r="A57" s="50" t="str">
        <f>IFERROR(IF(ISNUMBER(LARGE(Strategi!$K$5:$K$84,52)),52,""),"")</f>
        <v/>
      </c>
      <c r="B57" s="49" t="str">
        <f t="array" ref="B57">IFERROR(INDEX(Strategi!$C$5:$C$84,MATCH(LARGE(Strategi!$K$5:$K$84,52),Strategi!$K$5:$K$84,0)),"")</f>
        <v/>
      </c>
      <c r="C57" s="50" t="str">
        <f t="array" ref="C57">IFERROR(INDEX(Strategi!$D$5:$D$84,MATCH(LARGE(Strategi!$K$5:$K$84,52),Strategi!$K$5:$K$84,0)),"")</f>
        <v/>
      </c>
      <c r="D57" s="49" t="str">
        <f t="array" ref="D57">IFERROR(IF(INDEX(Strategi!$G$5:$G$84,MATCH(LARGE(Strategi!$K$5:$K$84,52),Strategi!$K$5:$K$84,0))="","","("&amp;COUNTIFS($B$6:$B57,$B57,$C$6:$C57,$C57)&amp;") "&amp;INDEX(Strategi!$G$5:$G$84,MATCH(LARGE(Strategi!$K$5:$K$84,52),Strategi!$K$5:$K$84,0))),"")</f>
        <v/>
      </c>
      <c r="E57" s="50" t="str">
        <f t="array" ref="E57">IFERROR(INDEX(Strategi!$E$5:$E$84,MATCH(LARGE(Strategi!$K$5:$K$84,52),Strategi!$K$5:$K$84,0)),"")</f>
        <v/>
      </c>
      <c r="F57" s="50" t="str">
        <f t="shared" si="1"/>
        <v/>
      </c>
      <c r="G57" s="50" t="str">
        <f t="shared" si="2"/>
        <v/>
      </c>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t="str">
        <f t="array" ref="AF57">IFERROR(INDEX(Strategi!$H$5:$H$84,MATCH(LARGE(Strategi!$K$5:$K$84,52),Strategi!$K$5:$K$84,0)),"")</f>
        <v/>
      </c>
    </row>
    <row r="58" ht="24.0" customHeight="1">
      <c r="A58" s="50" t="str">
        <f>IFERROR(IF(ISNUMBER(LARGE(Strategi!$K$5:$K$84,53)),53,""),"")</f>
        <v/>
      </c>
      <c r="B58" s="49" t="str">
        <f t="array" ref="B58">IFERROR(INDEX(Strategi!$C$5:$C$84,MATCH(LARGE(Strategi!$K$5:$K$84,53),Strategi!$K$5:$K$84,0)),"")</f>
        <v/>
      </c>
      <c r="C58" s="50" t="str">
        <f t="array" ref="C58">IFERROR(INDEX(Strategi!$D$5:$D$84,MATCH(LARGE(Strategi!$K$5:$K$84,53),Strategi!$K$5:$K$84,0)),"")</f>
        <v/>
      </c>
      <c r="D58" s="49" t="str">
        <f t="array" ref="D58">IFERROR(IF(INDEX(Strategi!$G$5:$G$84,MATCH(LARGE(Strategi!$K$5:$K$84,53),Strategi!$K$5:$K$84,0))="","","("&amp;COUNTIFS($B$6:$B58,$B58,$C$6:$C58,$C58)&amp;") "&amp;INDEX(Strategi!$G$5:$G$84,MATCH(LARGE(Strategi!$K$5:$K$84,53),Strategi!$K$5:$K$84,0))),"")</f>
        <v/>
      </c>
      <c r="E58" s="50" t="str">
        <f t="array" ref="E58">IFERROR(INDEX(Strategi!$E$5:$E$84,MATCH(LARGE(Strategi!$K$5:$K$84,53),Strategi!$K$5:$K$84,0)),"")</f>
        <v/>
      </c>
      <c r="F58" s="50" t="str">
        <f t="shared" si="1"/>
        <v/>
      </c>
      <c r="G58" s="50" t="str">
        <f t="shared" si="2"/>
        <v/>
      </c>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t="str">
        <f t="array" ref="AF58">IFERROR(INDEX(Strategi!$H$5:$H$84,MATCH(LARGE(Strategi!$K$5:$K$84,53),Strategi!$K$5:$K$84,0)),"")</f>
        <v/>
      </c>
    </row>
    <row r="59" ht="24.0" customHeight="1">
      <c r="A59" s="50" t="str">
        <f>IFERROR(IF(ISNUMBER(LARGE(Strategi!$K$5:$K$84,54)),54,""),"")</f>
        <v/>
      </c>
      <c r="B59" s="49" t="str">
        <f t="array" ref="B59">IFERROR(INDEX(Strategi!$C$5:$C$84,MATCH(LARGE(Strategi!$K$5:$K$84,54),Strategi!$K$5:$K$84,0)),"")</f>
        <v/>
      </c>
      <c r="C59" s="50" t="str">
        <f t="array" ref="C59">IFERROR(INDEX(Strategi!$D$5:$D$84,MATCH(LARGE(Strategi!$K$5:$K$84,54),Strategi!$K$5:$K$84,0)),"")</f>
        <v/>
      </c>
      <c r="D59" s="49" t="str">
        <f t="array" ref="D59">IFERROR(IF(INDEX(Strategi!$G$5:$G$84,MATCH(LARGE(Strategi!$K$5:$K$84,54),Strategi!$K$5:$K$84,0))="","","("&amp;COUNTIFS($B$6:$B59,$B59,$C$6:$C59,$C59)&amp;") "&amp;INDEX(Strategi!$G$5:$G$84,MATCH(LARGE(Strategi!$K$5:$K$84,54),Strategi!$K$5:$K$84,0))),"")</f>
        <v/>
      </c>
      <c r="E59" s="50" t="str">
        <f t="array" ref="E59">IFERROR(INDEX(Strategi!$E$5:$E$84,MATCH(LARGE(Strategi!$K$5:$K$84,54),Strategi!$K$5:$K$84,0)),"")</f>
        <v/>
      </c>
      <c r="F59" s="50" t="str">
        <f t="shared" si="1"/>
        <v/>
      </c>
      <c r="G59" s="50" t="str">
        <f t="shared" si="2"/>
        <v/>
      </c>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t="str">
        <f t="array" ref="AF59">IFERROR(INDEX(Strategi!$H$5:$H$84,MATCH(LARGE(Strategi!$K$5:$K$84,54),Strategi!$K$5:$K$84,0)),"")</f>
        <v/>
      </c>
    </row>
    <row r="60" ht="24.0" customHeight="1">
      <c r="A60" s="50" t="str">
        <f>IFERROR(IF(ISNUMBER(LARGE(Strategi!$K$5:$K$84,55)),55,""),"")</f>
        <v/>
      </c>
      <c r="B60" s="49" t="str">
        <f t="array" ref="B60">IFERROR(INDEX(Strategi!$C$5:$C$84,MATCH(LARGE(Strategi!$K$5:$K$84,55),Strategi!$K$5:$K$84,0)),"")</f>
        <v/>
      </c>
      <c r="C60" s="50" t="str">
        <f t="array" ref="C60">IFERROR(INDEX(Strategi!$D$5:$D$84,MATCH(LARGE(Strategi!$K$5:$K$84,55),Strategi!$K$5:$K$84,0)),"")</f>
        <v/>
      </c>
      <c r="D60" s="49" t="str">
        <f t="array" ref="D60">IFERROR(IF(INDEX(Strategi!$G$5:$G$84,MATCH(LARGE(Strategi!$K$5:$K$84,55),Strategi!$K$5:$K$84,0))="","","("&amp;COUNTIFS($B$6:$B60,$B60,$C$6:$C60,$C60)&amp;") "&amp;INDEX(Strategi!$G$5:$G$84,MATCH(LARGE(Strategi!$K$5:$K$84,55),Strategi!$K$5:$K$84,0))),"")</f>
        <v/>
      </c>
      <c r="E60" s="50" t="str">
        <f t="array" ref="E60">IFERROR(INDEX(Strategi!$E$5:$E$84,MATCH(LARGE(Strategi!$K$5:$K$84,55),Strategi!$K$5:$K$84,0)),"")</f>
        <v/>
      </c>
      <c r="F60" s="50" t="str">
        <f t="shared" si="1"/>
        <v/>
      </c>
      <c r="G60" s="50" t="str">
        <f t="shared" si="2"/>
        <v/>
      </c>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t="str">
        <f t="array" ref="AF60">IFERROR(INDEX(Strategi!$H$5:$H$84,MATCH(LARGE(Strategi!$K$5:$K$84,55),Strategi!$K$5:$K$84,0)),"")</f>
        <v/>
      </c>
    </row>
    <row r="61" ht="24.0" customHeight="1">
      <c r="A61" s="50" t="str">
        <f>IFERROR(IF(ISNUMBER(LARGE(Strategi!$K$5:$K$84,56)),56,""),"")</f>
        <v/>
      </c>
      <c r="B61" s="49" t="str">
        <f t="array" ref="B61">IFERROR(INDEX(Strategi!$C$5:$C$84,MATCH(LARGE(Strategi!$K$5:$K$84,56),Strategi!$K$5:$K$84,0)),"")</f>
        <v/>
      </c>
      <c r="C61" s="50" t="str">
        <f t="array" ref="C61">IFERROR(INDEX(Strategi!$D$5:$D$84,MATCH(LARGE(Strategi!$K$5:$K$84,56),Strategi!$K$5:$K$84,0)),"")</f>
        <v/>
      </c>
      <c r="D61" s="49" t="str">
        <f t="array" ref="D61">IFERROR(IF(INDEX(Strategi!$G$5:$G$84,MATCH(LARGE(Strategi!$K$5:$K$84,56),Strategi!$K$5:$K$84,0))="","","("&amp;COUNTIFS($B$6:$B61,$B61,$C$6:$C61,$C61)&amp;") "&amp;INDEX(Strategi!$G$5:$G$84,MATCH(LARGE(Strategi!$K$5:$K$84,56),Strategi!$K$5:$K$84,0))),"")</f>
        <v/>
      </c>
      <c r="E61" s="50" t="str">
        <f t="array" ref="E61">IFERROR(INDEX(Strategi!$E$5:$E$84,MATCH(LARGE(Strategi!$K$5:$K$84,56),Strategi!$K$5:$K$84,0)),"")</f>
        <v/>
      </c>
      <c r="F61" s="50" t="str">
        <f t="shared" si="1"/>
        <v/>
      </c>
      <c r="G61" s="50" t="str">
        <f t="shared" si="2"/>
        <v/>
      </c>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t="str">
        <f t="array" ref="AF61">IFERROR(INDEX(Strategi!$H$5:$H$84,MATCH(LARGE(Strategi!$K$5:$K$84,56),Strategi!$K$5:$K$84,0)),"")</f>
        <v/>
      </c>
    </row>
    <row r="62" ht="24.0" customHeight="1">
      <c r="A62" s="50" t="str">
        <f>IFERROR(IF(ISNUMBER(LARGE(Strategi!$K$5:$K$84,57)),57,""),"")</f>
        <v/>
      </c>
      <c r="B62" s="49" t="str">
        <f t="array" ref="B62">IFERROR(INDEX(Strategi!$C$5:$C$84,MATCH(LARGE(Strategi!$K$5:$K$84,57),Strategi!$K$5:$K$84,0)),"")</f>
        <v/>
      </c>
      <c r="C62" s="50" t="str">
        <f t="array" ref="C62">IFERROR(INDEX(Strategi!$D$5:$D$84,MATCH(LARGE(Strategi!$K$5:$K$84,57),Strategi!$K$5:$K$84,0)),"")</f>
        <v/>
      </c>
      <c r="D62" s="49" t="str">
        <f t="array" ref="D62">IFERROR(IF(INDEX(Strategi!$G$5:$G$84,MATCH(LARGE(Strategi!$K$5:$K$84,57),Strategi!$K$5:$K$84,0))="","","("&amp;COUNTIFS($B$6:$B62,$B62,$C$6:$C62,$C62)&amp;") "&amp;INDEX(Strategi!$G$5:$G$84,MATCH(LARGE(Strategi!$K$5:$K$84,57),Strategi!$K$5:$K$84,0))),"")</f>
        <v/>
      </c>
      <c r="E62" s="50" t="str">
        <f t="array" ref="E62">IFERROR(INDEX(Strategi!$E$5:$E$84,MATCH(LARGE(Strategi!$K$5:$K$84,57),Strategi!$K$5:$K$84,0)),"")</f>
        <v/>
      </c>
      <c r="F62" s="50" t="str">
        <f t="shared" si="1"/>
        <v/>
      </c>
      <c r="G62" s="50" t="str">
        <f t="shared" si="2"/>
        <v/>
      </c>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t="str">
        <f t="array" ref="AF62">IFERROR(INDEX(Strategi!$H$5:$H$84,MATCH(LARGE(Strategi!$K$5:$K$84,57),Strategi!$K$5:$K$84,0)),"")</f>
        <v/>
      </c>
    </row>
    <row r="63" ht="24.0" customHeight="1">
      <c r="A63" s="50" t="str">
        <f>IFERROR(IF(ISNUMBER(LARGE(Strategi!$K$5:$K$84,58)),58,""),"")</f>
        <v/>
      </c>
      <c r="B63" s="49" t="str">
        <f t="array" ref="B63">IFERROR(INDEX(Strategi!$C$5:$C$84,MATCH(LARGE(Strategi!$K$5:$K$84,58),Strategi!$K$5:$K$84,0)),"")</f>
        <v/>
      </c>
      <c r="C63" s="50" t="str">
        <f t="array" ref="C63">IFERROR(INDEX(Strategi!$D$5:$D$84,MATCH(LARGE(Strategi!$K$5:$K$84,58),Strategi!$K$5:$K$84,0)),"")</f>
        <v/>
      </c>
      <c r="D63" s="49" t="str">
        <f t="array" ref="D63">IFERROR(IF(INDEX(Strategi!$G$5:$G$84,MATCH(LARGE(Strategi!$K$5:$K$84,58),Strategi!$K$5:$K$84,0))="","","("&amp;COUNTIFS($B$6:$B63,$B63,$C$6:$C63,$C63)&amp;") "&amp;INDEX(Strategi!$G$5:$G$84,MATCH(LARGE(Strategi!$K$5:$K$84,58),Strategi!$K$5:$K$84,0))),"")</f>
        <v/>
      </c>
      <c r="E63" s="50" t="str">
        <f t="array" ref="E63">IFERROR(INDEX(Strategi!$E$5:$E$84,MATCH(LARGE(Strategi!$K$5:$K$84,58),Strategi!$K$5:$K$84,0)),"")</f>
        <v/>
      </c>
      <c r="F63" s="50" t="str">
        <f t="shared" si="1"/>
        <v/>
      </c>
      <c r="G63" s="50" t="str">
        <f t="shared" si="2"/>
        <v/>
      </c>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t="str">
        <f t="array" ref="AF63">IFERROR(INDEX(Strategi!$H$5:$H$84,MATCH(LARGE(Strategi!$K$5:$K$84,58),Strategi!$K$5:$K$84,0)),"")</f>
        <v/>
      </c>
    </row>
    <row r="64" ht="24.0" customHeight="1">
      <c r="A64" s="50" t="str">
        <f>IFERROR(IF(ISNUMBER(LARGE(Strategi!$K$5:$K$84,59)),59,""),"")</f>
        <v/>
      </c>
      <c r="B64" s="49" t="str">
        <f t="array" ref="B64">IFERROR(INDEX(Strategi!$C$5:$C$84,MATCH(LARGE(Strategi!$K$5:$K$84,59),Strategi!$K$5:$K$84,0)),"")</f>
        <v/>
      </c>
      <c r="C64" s="50" t="str">
        <f t="array" ref="C64">IFERROR(INDEX(Strategi!$D$5:$D$84,MATCH(LARGE(Strategi!$K$5:$K$84,59),Strategi!$K$5:$K$84,0)),"")</f>
        <v/>
      </c>
      <c r="D64" s="49" t="str">
        <f t="array" ref="D64">IFERROR(IF(INDEX(Strategi!$G$5:$G$84,MATCH(LARGE(Strategi!$K$5:$K$84,59),Strategi!$K$5:$K$84,0))="","","("&amp;COUNTIFS($B$6:$B64,$B64,$C$6:$C64,$C64)&amp;") "&amp;INDEX(Strategi!$G$5:$G$84,MATCH(LARGE(Strategi!$K$5:$K$84,59),Strategi!$K$5:$K$84,0))),"")</f>
        <v/>
      </c>
      <c r="E64" s="50" t="str">
        <f t="array" ref="E64">IFERROR(INDEX(Strategi!$E$5:$E$84,MATCH(LARGE(Strategi!$K$5:$K$84,59),Strategi!$K$5:$K$84,0)),"")</f>
        <v/>
      </c>
      <c r="F64" s="50" t="str">
        <f t="shared" si="1"/>
        <v/>
      </c>
      <c r="G64" s="50" t="str">
        <f t="shared" si="2"/>
        <v/>
      </c>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t="str">
        <f t="array" ref="AF64">IFERROR(INDEX(Strategi!$H$5:$H$84,MATCH(LARGE(Strategi!$K$5:$K$84,59),Strategi!$K$5:$K$84,0)),"")</f>
        <v/>
      </c>
    </row>
    <row r="65" ht="24.0" customHeight="1">
      <c r="A65" s="50" t="str">
        <f>IFERROR(IF(ISNUMBER(LARGE(Strategi!$K$5:$K$84,60)),60,""),"")</f>
        <v/>
      </c>
      <c r="B65" s="49" t="str">
        <f t="array" ref="B65">IFERROR(INDEX(Strategi!$C$5:$C$84,MATCH(LARGE(Strategi!$K$5:$K$84,60),Strategi!$K$5:$K$84,0)),"")</f>
        <v/>
      </c>
      <c r="C65" s="50" t="str">
        <f t="array" ref="C65">IFERROR(INDEX(Strategi!$D$5:$D$84,MATCH(LARGE(Strategi!$K$5:$K$84,60),Strategi!$K$5:$K$84,0)),"")</f>
        <v/>
      </c>
      <c r="D65" s="49" t="str">
        <f t="array" ref="D65">IFERROR(IF(INDEX(Strategi!$G$5:$G$84,MATCH(LARGE(Strategi!$K$5:$K$84,60),Strategi!$K$5:$K$84,0))="","","("&amp;COUNTIFS($B$6:$B65,$B65,$C$6:$C65,$C65)&amp;") "&amp;INDEX(Strategi!$G$5:$G$84,MATCH(LARGE(Strategi!$K$5:$K$84,60),Strategi!$K$5:$K$84,0))),"")</f>
        <v/>
      </c>
      <c r="E65" s="50" t="str">
        <f t="array" ref="E65">IFERROR(INDEX(Strategi!$E$5:$E$84,MATCH(LARGE(Strategi!$K$5:$K$84,60),Strategi!$K$5:$K$84,0)),"")</f>
        <v/>
      </c>
      <c r="F65" s="50" t="str">
        <f t="shared" si="1"/>
        <v/>
      </c>
      <c r="G65" s="50" t="str">
        <f t="shared" si="2"/>
        <v/>
      </c>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t="str">
        <f t="array" ref="AF65">IFERROR(INDEX(Strategi!$H$5:$H$84,MATCH(LARGE(Strategi!$K$5:$K$84,60),Strategi!$K$5:$K$84,0)),"")</f>
        <v/>
      </c>
    </row>
    <row r="66" ht="24.0" customHeight="1">
      <c r="A66" s="50" t="str">
        <f>IFERROR(IF(ISNUMBER(LARGE(Strategi!$K$5:$K$84,61)),61,""),"")</f>
        <v/>
      </c>
      <c r="B66" s="49" t="str">
        <f t="array" ref="B66">IFERROR(INDEX(Strategi!$C$5:$C$84,MATCH(LARGE(Strategi!$K$5:$K$84,61),Strategi!$K$5:$K$84,0)),"")</f>
        <v/>
      </c>
      <c r="C66" s="50" t="str">
        <f t="array" ref="C66">IFERROR(INDEX(Strategi!$D$5:$D$84,MATCH(LARGE(Strategi!$K$5:$K$84,61),Strategi!$K$5:$K$84,0)),"")</f>
        <v/>
      </c>
      <c r="D66" s="49" t="str">
        <f t="array" ref="D66">IFERROR(IF(INDEX(Strategi!$G$5:$G$84,MATCH(LARGE(Strategi!$K$5:$K$84,61),Strategi!$K$5:$K$84,0))="","","("&amp;COUNTIFS($B$6:$B66,$B66,$C$6:$C66,$C66)&amp;") "&amp;INDEX(Strategi!$G$5:$G$84,MATCH(LARGE(Strategi!$K$5:$K$84,61),Strategi!$K$5:$K$84,0))),"")</f>
        <v/>
      </c>
      <c r="E66" s="50" t="str">
        <f t="array" ref="E66">IFERROR(INDEX(Strategi!$E$5:$E$84,MATCH(LARGE(Strategi!$K$5:$K$84,61),Strategi!$K$5:$K$84,0)),"")</f>
        <v/>
      </c>
      <c r="F66" s="50" t="str">
        <f t="shared" si="1"/>
        <v/>
      </c>
      <c r="G66" s="50" t="str">
        <f t="shared" si="2"/>
        <v/>
      </c>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t="str">
        <f t="array" ref="AF66">IFERROR(INDEX(Strategi!$H$5:$H$84,MATCH(LARGE(Strategi!$K$5:$K$84,61),Strategi!$K$5:$K$84,0)),"")</f>
        <v/>
      </c>
    </row>
    <row r="67" ht="24.0" customHeight="1">
      <c r="A67" s="50" t="str">
        <f>IFERROR(IF(ISNUMBER(LARGE(Strategi!$K$5:$K$84,62)),62,""),"")</f>
        <v/>
      </c>
      <c r="B67" s="49" t="str">
        <f t="array" ref="B67">IFERROR(INDEX(Strategi!$C$5:$C$84,MATCH(LARGE(Strategi!$K$5:$K$84,62),Strategi!$K$5:$K$84,0)),"")</f>
        <v/>
      </c>
      <c r="C67" s="50" t="str">
        <f t="array" ref="C67">IFERROR(INDEX(Strategi!$D$5:$D$84,MATCH(LARGE(Strategi!$K$5:$K$84,62),Strategi!$K$5:$K$84,0)),"")</f>
        <v/>
      </c>
      <c r="D67" s="49" t="str">
        <f t="array" ref="D67">IFERROR(IF(INDEX(Strategi!$G$5:$G$84,MATCH(LARGE(Strategi!$K$5:$K$84,62),Strategi!$K$5:$K$84,0))="","","("&amp;COUNTIFS($B$6:$B67,$B67,$C$6:$C67,$C67)&amp;") "&amp;INDEX(Strategi!$G$5:$G$84,MATCH(LARGE(Strategi!$K$5:$K$84,62),Strategi!$K$5:$K$84,0))),"")</f>
        <v/>
      </c>
      <c r="E67" s="50" t="str">
        <f t="array" ref="E67">IFERROR(INDEX(Strategi!$E$5:$E$84,MATCH(LARGE(Strategi!$K$5:$K$84,62),Strategi!$K$5:$K$84,0)),"")</f>
        <v/>
      </c>
      <c r="F67" s="50" t="str">
        <f t="shared" si="1"/>
        <v/>
      </c>
      <c r="G67" s="50" t="str">
        <f t="shared" si="2"/>
        <v/>
      </c>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t="str">
        <f t="array" ref="AF67">IFERROR(INDEX(Strategi!$H$5:$H$84,MATCH(LARGE(Strategi!$K$5:$K$84,62),Strategi!$K$5:$K$84,0)),"")</f>
        <v/>
      </c>
    </row>
    <row r="68" ht="24.0" customHeight="1">
      <c r="A68" s="50" t="str">
        <f>IFERROR(IF(ISNUMBER(LARGE(Strategi!$K$5:$K$84,63)),63,""),"")</f>
        <v/>
      </c>
      <c r="B68" s="49" t="str">
        <f t="array" ref="B68">IFERROR(INDEX(Strategi!$C$5:$C$84,MATCH(LARGE(Strategi!$K$5:$K$84,63),Strategi!$K$5:$K$84,0)),"")</f>
        <v/>
      </c>
      <c r="C68" s="50" t="str">
        <f t="array" ref="C68">IFERROR(INDEX(Strategi!$D$5:$D$84,MATCH(LARGE(Strategi!$K$5:$K$84,63),Strategi!$K$5:$K$84,0)),"")</f>
        <v/>
      </c>
      <c r="D68" s="49" t="str">
        <f t="array" ref="D68">IFERROR(IF(INDEX(Strategi!$G$5:$G$84,MATCH(LARGE(Strategi!$K$5:$K$84,63),Strategi!$K$5:$K$84,0))="","","("&amp;COUNTIFS($B$6:$B68,$B68,$C$6:$C68,$C68)&amp;") "&amp;INDEX(Strategi!$G$5:$G$84,MATCH(LARGE(Strategi!$K$5:$K$84,63),Strategi!$K$5:$K$84,0))),"")</f>
        <v/>
      </c>
      <c r="E68" s="50" t="str">
        <f t="array" ref="E68">IFERROR(INDEX(Strategi!$E$5:$E$84,MATCH(LARGE(Strategi!$K$5:$K$84,63),Strategi!$K$5:$K$84,0)),"")</f>
        <v/>
      </c>
      <c r="F68" s="50" t="str">
        <f t="shared" si="1"/>
        <v/>
      </c>
      <c r="G68" s="50" t="str">
        <f t="shared" si="2"/>
        <v/>
      </c>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t="str">
        <f t="array" ref="AF68">IFERROR(INDEX(Strategi!$H$5:$H$84,MATCH(LARGE(Strategi!$K$5:$K$84,63),Strategi!$K$5:$K$84,0)),"")</f>
        <v/>
      </c>
    </row>
    <row r="69" ht="24.0" customHeight="1">
      <c r="A69" s="50" t="str">
        <f>IFERROR(IF(ISNUMBER(LARGE(Strategi!$K$5:$K$84,64)),64,""),"")</f>
        <v/>
      </c>
      <c r="B69" s="49" t="str">
        <f t="array" ref="B69">IFERROR(INDEX(Strategi!$C$5:$C$84,MATCH(LARGE(Strategi!$K$5:$K$84,64),Strategi!$K$5:$K$84,0)),"")</f>
        <v/>
      </c>
      <c r="C69" s="50" t="str">
        <f t="array" ref="C69">IFERROR(INDEX(Strategi!$D$5:$D$84,MATCH(LARGE(Strategi!$K$5:$K$84,64),Strategi!$K$5:$K$84,0)),"")</f>
        <v/>
      </c>
      <c r="D69" s="49" t="str">
        <f t="array" ref="D69">IFERROR(IF(INDEX(Strategi!$G$5:$G$84,MATCH(LARGE(Strategi!$K$5:$K$84,64),Strategi!$K$5:$K$84,0))="","","("&amp;COUNTIFS($B$6:$B69,$B69,$C$6:$C69,$C69)&amp;") "&amp;INDEX(Strategi!$G$5:$G$84,MATCH(LARGE(Strategi!$K$5:$K$84,64),Strategi!$K$5:$K$84,0))),"")</f>
        <v/>
      </c>
      <c r="E69" s="50" t="str">
        <f t="array" ref="E69">IFERROR(INDEX(Strategi!$E$5:$E$84,MATCH(LARGE(Strategi!$K$5:$K$84,64),Strategi!$K$5:$K$84,0)),"")</f>
        <v/>
      </c>
      <c r="F69" s="50" t="str">
        <f t="shared" si="1"/>
        <v/>
      </c>
      <c r="G69" s="50" t="str">
        <f t="shared" si="2"/>
        <v/>
      </c>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t="str">
        <f t="array" ref="AF69">IFERROR(INDEX(Strategi!$H$5:$H$84,MATCH(LARGE(Strategi!$K$5:$K$84,64),Strategi!$K$5:$K$84,0)),"")</f>
        <v/>
      </c>
    </row>
    <row r="70" ht="24.0" customHeight="1">
      <c r="A70" s="50" t="str">
        <f>IFERROR(IF(ISNUMBER(LARGE(Strategi!$K$5:$K$84,65)),65,""),"")</f>
        <v/>
      </c>
      <c r="B70" s="49" t="str">
        <f t="array" ref="B70">IFERROR(INDEX(Strategi!$C$5:$C$84,MATCH(LARGE(Strategi!$K$5:$K$84,65),Strategi!$K$5:$K$84,0)),"")</f>
        <v/>
      </c>
      <c r="C70" s="50" t="str">
        <f t="array" ref="C70">IFERROR(INDEX(Strategi!$D$5:$D$84,MATCH(LARGE(Strategi!$K$5:$K$84,65),Strategi!$K$5:$K$84,0)),"")</f>
        <v/>
      </c>
      <c r="D70" s="49" t="str">
        <f t="array" ref="D70">IFERROR(IF(INDEX(Strategi!$G$5:$G$84,MATCH(LARGE(Strategi!$K$5:$K$84,65),Strategi!$K$5:$K$84,0))="","","("&amp;COUNTIFS($B$6:$B70,$B70,$C$6:$C70,$C70)&amp;") "&amp;INDEX(Strategi!$G$5:$G$84,MATCH(LARGE(Strategi!$K$5:$K$84,65),Strategi!$K$5:$K$84,0))),"")</f>
        <v/>
      </c>
      <c r="E70" s="50" t="str">
        <f t="array" ref="E70">IFERROR(INDEX(Strategi!$E$5:$E$84,MATCH(LARGE(Strategi!$K$5:$K$84,65),Strategi!$K$5:$K$84,0)),"")</f>
        <v/>
      </c>
      <c r="F70" s="50" t="str">
        <f t="shared" si="1"/>
        <v/>
      </c>
      <c r="G70" s="50" t="str">
        <f t="shared" si="2"/>
        <v/>
      </c>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t="str">
        <f t="array" ref="AF70">IFERROR(INDEX(Strategi!$H$5:$H$84,MATCH(LARGE(Strategi!$K$5:$K$84,65),Strategi!$K$5:$K$84,0)),"")</f>
        <v/>
      </c>
    </row>
    <row r="71" ht="24.0" customHeight="1">
      <c r="A71" s="50" t="str">
        <f>IFERROR(IF(ISNUMBER(LARGE(Strategi!$K$5:$K$84,66)),66,""),"")</f>
        <v/>
      </c>
      <c r="B71" s="49" t="str">
        <f t="array" ref="B71">IFERROR(INDEX(Strategi!$C$5:$C$84,MATCH(LARGE(Strategi!$K$5:$K$84,66),Strategi!$K$5:$K$84,0)),"")</f>
        <v/>
      </c>
      <c r="C71" s="50" t="str">
        <f t="array" ref="C71">IFERROR(INDEX(Strategi!$D$5:$D$84,MATCH(LARGE(Strategi!$K$5:$K$84,66),Strategi!$K$5:$K$84,0)),"")</f>
        <v/>
      </c>
      <c r="D71" s="49" t="str">
        <f t="array" ref="D71">IFERROR(IF(INDEX(Strategi!$G$5:$G$84,MATCH(LARGE(Strategi!$K$5:$K$84,66),Strategi!$K$5:$K$84,0))="","","("&amp;COUNTIFS($B$6:$B71,$B71,$C$6:$C71,$C71)&amp;") "&amp;INDEX(Strategi!$G$5:$G$84,MATCH(LARGE(Strategi!$K$5:$K$84,66),Strategi!$K$5:$K$84,0))),"")</f>
        <v/>
      </c>
      <c r="E71" s="50" t="str">
        <f t="array" ref="E71">IFERROR(INDEX(Strategi!$E$5:$E$84,MATCH(LARGE(Strategi!$K$5:$K$84,66),Strategi!$K$5:$K$84,0)),"")</f>
        <v/>
      </c>
      <c r="F71" s="50" t="str">
        <f t="shared" si="1"/>
        <v/>
      </c>
      <c r="G71" s="50" t="str">
        <f t="shared" si="2"/>
        <v/>
      </c>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t="str">
        <f t="array" ref="AF71">IFERROR(INDEX(Strategi!$H$5:$H$84,MATCH(LARGE(Strategi!$K$5:$K$84,66),Strategi!$K$5:$K$84,0)),"")</f>
        <v/>
      </c>
    </row>
    <row r="72" ht="24.0" customHeight="1">
      <c r="A72" s="50" t="str">
        <f>IFERROR(IF(ISNUMBER(LARGE(Strategi!$K$5:$K$84,67)),67,""),"")</f>
        <v/>
      </c>
      <c r="B72" s="49" t="str">
        <f t="array" ref="B72">IFERROR(INDEX(Strategi!$C$5:$C$84,MATCH(LARGE(Strategi!$K$5:$K$84,67),Strategi!$K$5:$K$84,0)),"")</f>
        <v/>
      </c>
      <c r="C72" s="50" t="str">
        <f t="array" ref="C72">IFERROR(INDEX(Strategi!$D$5:$D$84,MATCH(LARGE(Strategi!$K$5:$K$84,67),Strategi!$K$5:$K$84,0)),"")</f>
        <v/>
      </c>
      <c r="D72" s="49" t="str">
        <f t="array" ref="D72">IFERROR(IF(INDEX(Strategi!$G$5:$G$84,MATCH(LARGE(Strategi!$K$5:$K$84,67),Strategi!$K$5:$K$84,0))="","","("&amp;COUNTIFS($B$6:$B72,$B72,$C$6:$C72,$C72)&amp;") "&amp;INDEX(Strategi!$G$5:$G$84,MATCH(LARGE(Strategi!$K$5:$K$84,67),Strategi!$K$5:$K$84,0))),"")</f>
        <v/>
      </c>
      <c r="E72" s="50" t="str">
        <f t="array" ref="E72">IFERROR(INDEX(Strategi!$E$5:$E$84,MATCH(LARGE(Strategi!$K$5:$K$84,67),Strategi!$K$5:$K$84,0)),"")</f>
        <v/>
      </c>
      <c r="F72" s="50" t="str">
        <f t="shared" si="1"/>
        <v/>
      </c>
      <c r="G72" s="50" t="str">
        <f t="shared" si="2"/>
        <v/>
      </c>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t="str">
        <f t="array" ref="AF72">IFERROR(INDEX(Strategi!$H$5:$H$84,MATCH(LARGE(Strategi!$K$5:$K$84,67),Strategi!$K$5:$K$84,0)),"")</f>
        <v/>
      </c>
    </row>
    <row r="73" ht="24.0" customHeight="1">
      <c r="A73" s="50" t="str">
        <f>IFERROR(IF(ISNUMBER(LARGE(Strategi!$K$5:$K$84,68)),68,""),"")</f>
        <v/>
      </c>
      <c r="B73" s="49" t="str">
        <f t="array" ref="B73">IFERROR(INDEX(Strategi!$C$5:$C$84,MATCH(LARGE(Strategi!$K$5:$K$84,68),Strategi!$K$5:$K$84,0)),"")</f>
        <v/>
      </c>
      <c r="C73" s="50" t="str">
        <f t="array" ref="C73">IFERROR(INDEX(Strategi!$D$5:$D$84,MATCH(LARGE(Strategi!$K$5:$K$84,68),Strategi!$K$5:$K$84,0)),"")</f>
        <v/>
      </c>
      <c r="D73" s="49" t="str">
        <f t="array" ref="D73">IFERROR(IF(INDEX(Strategi!$G$5:$G$84,MATCH(LARGE(Strategi!$K$5:$K$84,68),Strategi!$K$5:$K$84,0))="","","("&amp;COUNTIFS($B$6:$B73,$B73,$C$6:$C73,$C73)&amp;") "&amp;INDEX(Strategi!$G$5:$G$84,MATCH(LARGE(Strategi!$K$5:$K$84,68),Strategi!$K$5:$K$84,0))),"")</f>
        <v/>
      </c>
      <c r="E73" s="50" t="str">
        <f t="array" ref="E73">IFERROR(INDEX(Strategi!$E$5:$E$84,MATCH(LARGE(Strategi!$K$5:$K$84,68),Strategi!$K$5:$K$84,0)),"")</f>
        <v/>
      </c>
      <c r="F73" s="50" t="str">
        <f t="shared" si="1"/>
        <v/>
      </c>
      <c r="G73" s="50" t="str">
        <f t="shared" si="2"/>
        <v/>
      </c>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t="str">
        <f t="array" ref="AF73">IFERROR(INDEX(Strategi!$H$5:$H$84,MATCH(LARGE(Strategi!$K$5:$K$84,68),Strategi!$K$5:$K$84,0)),"")</f>
        <v/>
      </c>
    </row>
    <row r="74" ht="24.0" customHeight="1">
      <c r="A74" s="50" t="str">
        <f>IFERROR(IF(ISNUMBER(LARGE(Strategi!$K$5:$K$84,69)),69,""),"")</f>
        <v/>
      </c>
      <c r="B74" s="49" t="str">
        <f t="array" ref="B74">IFERROR(INDEX(Strategi!$C$5:$C$84,MATCH(LARGE(Strategi!$K$5:$K$84,69),Strategi!$K$5:$K$84,0)),"")</f>
        <v/>
      </c>
      <c r="C74" s="50" t="str">
        <f t="array" ref="C74">IFERROR(INDEX(Strategi!$D$5:$D$84,MATCH(LARGE(Strategi!$K$5:$K$84,69),Strategi!$K$5:$K$84,0)),"")</f>
        <v/>
      </c>
      <c r="D74" s="49" t="str">
        <f t="array" ref="D74">IFERROR(IF(INDEX(Strategi!$G$5:$G$84,MATCH(LARGE(Strategi!$K$5:$K$84,69),Strategi!$K$5:$K$84,0))="","","("&amp;COUNTIFS($B$6:$B74,$B74,$C$6:$C74,$C74)&amp;") "&amp;INDEX(Strategi!$G$5:$G$84,MATCH(LARGE(Strategi!$K$5:$K$84,69),Strategi!$K$5:$K$84,0))),"")</f>
        <v/>
      </c>
      <c r="E74" s="50" t="str">
        <f t="array" ref="E74">IFERROR(INDEX(Strategi!$E$5:$E$84,MATCH(LARGE(Strategi!$K$5:$K$84,69),Strategi!$K$5:$K$84,0)),"")</f>
        <v/>
      </c>
      <c r="F74" s="50" t="str">
        <f t="shared" si="1"/>
        <v/>
      </c>
      <c r="G74" s="50" t="str">
        <f t="shared" si="2"/>
        <v/>
      </c>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t="str">
        <f t="array" ref="AF74">IFERROR(INDEX(Strategi!$H$5:$H$84,MATCH(LARGE(Strategi!$K$5:$K$84,69),Strategi!$K$5:$K$84,0)),"")</f>
        <v/>
      </c>
    </row>
    <row r="75" ht="24.0" customHeight="1">
      <c r="A75" s="50" t="str">
        <f>IFERROR(IF(ISNUMBER(LARGE(Strategi!$K$5:$K$84,70)),70,""),"")</f>
        <v/>
      </c>
      <c r="B75" s="49" t="str">
        <f t="array" ref="B75">IFERROR(INDEX(Strategi!$C$5:$C$84,MATCH(LARGE(Strategi!$K$5:$K$84,70),Strategi!$K$5:$K$84,0)),"")</f>
        <v/>
      </c>
      <c r="C75" s="50" t="str">
        <f t="array" ref="C75">IFERROR(INDEX(Strategi!$D$5:$D$84,MATCH(LARGE(Strategi!$K$5:$K$84,70),Strategi!$K$5:$K$84,0)),"")</f>
        <v/>
      </c>
      <c r="D75" s="49" t="str">
        <f t="array" ref="D75">IFERROR(IF(INDEX(Strategi!$G$5:$G$84,MATCH(LARGE(Strategi!$K$5:$K$84,70),Strategi!$K$5:$K$84,0))="","","("&amp;COUNTIFS($B$6:$B75,$B75,$C$6:$C75,$C75)&amp;") "&amp;INDEX(Strategi!$G$5:$G$84,MATCH(LARGE(Strategi!$K$5:$K$84,70),Strategi!$K$5:$K$84,0))),"")</f>
        <v/>
      </c>
      <c r="E75" s="50" t="str">
        <f t="array" ref="E75">IFERROR(INDEX(Strategi!$E$5:$E$84,MATCH(LARGE(Strategi!$K$5:$K$84,70),Strategi!$K$5:$K$84,0)),"")</f>
        <v/>
      </c>
      <c r="F75" s="50" t="str">
        <f t="shared" si="1"/>
        <v/>
      </c>
      <c r="G75" s="50" t="str">
        <f t="shared" si="2"/>
        <v/>
      </c>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t="str">
        <f t="array" ref="AF75">IFERROR(INDEX(Strategi!$H$5:$H$84,MATCH(LARGE(Strategi!$K$5:$K$84,70),Strategi!$K$5:$K$84,0)),"")</f>
        <v/>
      </c>
    </row>
    <row r="76" ht="24.0" customHeight="1">
      <c r="A76" s="50" t="str">
        <f>IFERROR(IF(ISNUMBER(LARGE(Strategi!$K$5:$K$84,71)),71,""),"")</f>
        <v/>
      </c>
      <c r="B76" s="49" t="str">
        <f t="array" ref="B76">IFERROR(INDEX(Strategi!$C$5:$C$84,MATCH(LARGE(Strategi!$K$5:$K$84,71),Strategi!$K$5:$K$84,0)),"")</f>
        <v/>
      </c>
      <c r="C76" s="50" t="str">
        <f t="array" ref="C76">IFERROR(INDEX(Strategi!$D$5:$D$84,MATCH(LARGE(Strategi!$K$5:$K$84,71),Strategi!$K$5:$K$84,0)),"")</f>
        <v/>
      </c>
      <c r="D76" s="49" t="str">
        <f t="array" ref="D76">IFERROR(IF(INDEX(Strategi!$G$5:$G$84,MATCH(LARGE(Strategi!$K$5:$K$84,71),Strategi!$K$5:$K$84,0))="","","("&amp;COUNTIFS($B$6:$B76,$B76,$C$6:$C76,$C76)&amp;") "&amp;INDEX(Strategi!$G$5:$G$84,MATCH(LARGE(Strategi!$K$5:$K$84,71),Strategi!$K$5:$K$84,0))),"")</f>
        <v/>
      </c>
      <c r="E76" s="50" t="str">
        <f t="array" ref="E76">IFERROR(INDEX(Strategi!$E$5:$E$84,MATCH(LARGE(Strategi!$K$5:$K$84,71),Strategi!$K$5:$K$84,0)),"")</f>
        <v/>
      </c>
      <c r="F76" s="50" t="str">
        <f t="shared" si="1"/>
        <v/>
      </c>
      <c r="G76" s="50" t="str">
        <f t="shared" si="2"/>
        <v/>
      </c>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t="str">
        <f t="array" ref="AF76">IFERROR(INDEX(Strategi!$H$5:$H$84,MATCH(LARGE(Strategi!$K$5:$K$84,71),Strategi!$K$5:$K$84,0)),"")</f>
        <v/>
      </c>
    </row>
    <row r="77" ht="24.0" customHeight="1">
      <c r="A77" s="50" t="str">
        <f>IFERROR(IF(ISNUMBER(LARGE(Strategi!$K$5:$K$84,72)),72,""),"")</f>
        <v/>
      </c>
      <c r="B77" s="49" t="str">
        <f t="array" ref="B77">IFERROR(INDEX(Strategi!$C$5:$C$84,MATCH(LARGE(Strategi!$K$5:$K$84,72),Strategi!$K$5:$K$84,0)),"")</f>
        <v/>
      </c>
      <c r="C77" s="50" t="str">
        <f t="array" ref="C77">IFERROR(INDEX(Strategi!$D$5:$D$84,MATCH(LARGE(Strategi!$K$5:$K$84,72),Strategi!$K$5:$K$84,0)),"")</f>
        <v/>
      </c>
      <c r="D77" s="49" t="str">
        <f t="array" ref="D77">IFERROR(IF(INDEX(Strategi!$G$5:$G$84,MATCH(LARGE(Strategi!$K$5:$K$84,72),Strategi!$K$5:$K$84,0))="","","("&amp;COUNTIFS($B$6:$B77,$B77,$C$6:$C77,$C77)&amp;") "&amp;INDEX(Strategi!$G$5:$G$84,MATCH(LARGE(Strategi!$K$5:$K$84,72),Strategi!$K$5:$K$84,0))),"")</f>
        <v/>
      </c>
      <c r="E77" s="50" t="str">
        <f t="array" ref="E77">IFERROR(INDEX(Strategi!$E$5:$E$84,MATCH(LARGE(Strategi!$K$5:$K$84,72),Strategi!$K$5:$K$84,0)),"")</f>
        <v/>
      </c>
      <c r="F77" s="50" t="str">
        <f t="shared" si="1"/>
        <v/>
      </c>
      <c r="G77" s="50" t="str">
        <f t="shared" si="2"/>
        <v/>
      </c>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t="str">
        <f t="array" ref="AF77">IFERROR(INDEX(Strategi!$H$5:$H$84,MATCH(LARGE(Strategi!$K$5:$K$84,72),Strategi!$K$5:$K$84,0)),"")</f>
        <v/>
      </c>
    </row>
    <row r="78" ht="24.0" customHeight="1">
      <c r="A78" s="50" t="str">
        <f>IFERROR(IF(ISNUMBER(LARGE(Strategi!$K$5:$K$84,73)),73,""),"")</f>
        <v/>
      </c>
      <c r="B78" s="49" t="str">
        <f t="array" ref="B78">IFERROR(INDEX(Strategi!$C$5:$C$84,MATCH(LARGE(Strategi!$K$5:$K$84,73),Strategi!$K$5:$K$84,0)),"")</f>
        <v/>
      </c>
      <c r="C78" s="50" t="str">
        <f t="array" ref="C78">IFERROR(INDEX(Strategi!$D$5:$D$84,MATCH(LARGE(Strategi!$K$5:$K$84,73),Strategi!$K$5:$K$84,0)),"")</f>
        <v/>
      </c>
      <c r="D78" s="49" t="str">
        <f t="array" ref="D78">IFERROR(IF(INDEX(Strategi!$G$5:$G$84,MATCH(LARGE(Strategi!$K$5:$K$84,73),Strategi!$K$5:$K$84,0))="","","("&amp;COUNTIFS($B$6:$B78,$B78,$C$6:$C78,$C78)&amp;") "&amp;INDEX(Strategi!$G$5:$G$84,MATCH(LARGE(Strategi!$K$5:$K$84,73),Strategi!$K$5:$K$84,0))),"")</f>
        <v/>
      </c>
      <c r="E78" s="50" t="str">
        <f t="array" ref="E78">IFERROR(INDEX(Strategi!$E$5:$E$84,MATCH(LARGE(Strategi!$K$5:$K$84,73),Strategi!$K$5:$K$84,0)),"")</f>
        <v/>
      </c>
      <c r="F78" s="50" t="str">
        <f t="shared" si="1"/>
        <v/>
      </c>
      <c r="G78" s="50" t="str">
        <f t="shared" si="2"/>
        <v/>
      </c>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t="str">
        <f t="array" ref="AF78">IFERROR(INDEX(Strategi!$H$5:$H$84,MATCH(LARGE(Strategi!$K$5:$K$84,73),Strategi!$K$5:$K$84,0)),"")</f>
        <v/>
      </c>
    </row>
    <row r="79" ht="24.0" customHeight="1">
      <c r="A79" s="50" t="str">
        <f>IFERROR(IF(ISNUMBER(LARGE(Strategi!$K$5:$K$84,74)),74,""),"")</f>
        <v/>
      </c>
      <c r="B79" s="49" t="str">
        <f t="array" ref="B79">IFERROR(INDEX(Strategi!$C$5:$C$84,MATCH(LARGE(Strategi!$K$5:$K$84,74),Strategi!$K$5:$K$84,0)),"")</f>
        <v/>
      </c>
      <c r="C79" s="50" t="str">
        <f t="array" ref="C79">IFERROR(INDEX(Strategi!$D$5:$D$84,MATCH(LARGE(Strategi!$K$5:$K$84,74),Strategi!$K$5:$K$84,0)),"")</f>
        <v/>
      </c>
      <c r="D79" s="49" t="str">
        <f t="array" ref="D79">IFERROR(IF(INDEX(Strategi!$G$5:$G$84,MATCH(LARGE(Strategi!$K$5:$K$84,74),Strategi!$K$5:$K$84,0))="","","("&amp;COUNTIFS($B$6:$B79,$B79,$C$6:$C79,$C79)&amp;") "&amp;INDEX(Strategi!$G$5:$G$84,MATCH(LARGE(Strategi!$K$5:$K$84,74),Strategi!$K$5:$K$84,0))),"")</f>
        <v/>
      </c>
      <c r="E79" s="50" t="str">
        <f t="array" ref="E79">IFERROR(INDEX(Strategi!$E$5:$E$84,MATCH(LARGE(Strategi!$K$5:$K$84,74),Strategi!$K$5:$K$84,0)),"")</f>
        <v/>
      </c>
      <c r="F79" s="50" t="str">
        <f t="shared" si="1"/>
        <v/>
      </c>
      <c r="G79" s="50" t="str">
        <f t="shared" si="2"/>
        <v/>
      </c>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t="str">
        <f t="array" ref="AF79">IFERROR(INDEX(Strategi!$H$5:$H$84,MATCH(LARGE(Strategi!$K$5:$K$84,74),Strategi!$K$5:$K$84,0)),"")</f>
        <v/>
      </c>
    </row>
    <row r="80" ht="24.0" customHeight="1">
      <c r="A80" s="50" t="str">
        <f>IFERROR(IF(ISNUMBER(LARGE(Strategi!$K$5:$K$84,75)),75,""),"")</f>
        <v/>
      </c>
      <c r="B80" s="49" t="str">
        <f t="array" ref="B80">IFERROR(INDEX(Strategi!$C$5:$C$84,MATCH(LARGE(Strategi!$K$5:$K$84,75),Strategi!$K$5:$K$84,0)),"")</f>
        <v/>
      </c>
      <c r="C80" s="50" t="str">
        <f t="array" ref="C80">IFERROR(INDEX(Strategi!$D$5:$D$84,MATCH(LARGE(Strategi!$K$5:$K$84,75),Strategi!$K$5:$K$84,0)),"")</f>
        <v/>
      </c>
      <c r="D80" s="49" t="str">
        <f t="array" ref="D80">IFERROR(IF(INDEX(Strategi!$G$5:$G$84,MATCH(LARGE(Strategi!$K$5:$K$84,75),Strategi!$K$5:$K$84,0))="","","("&amp;COUNTIFS($B$6:$B80,$B80,$C$6:$C80,$C80)&amp;") "&amp;INDEX(Strategi!$G$5:$G$84,MATCH(LARGE(Strategi!$K$5:$K$84,75),Strategi!$K$5:$K$84,0))),"")</f>
        <v/>
      </c>
      <c r="E80" s="50" t="str">
        <f t="array" ref="E80">IFERROR(INDEX(Strategi!$E$5:$E$84,MATCH(LARGE(Strategi!$K$5:$K$84,75),Strategi!$K$5:$K$84,0)),"")</f>
        <v/>
      </c>
      <c r="F80" s="50" t="str">
        <f t="shared" si="1"/>
        <v/>
      </c>
      <c r="G80" s="50" t="str">
        <f t="shared" si="2"/>
        <v/>
      </c>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t="str">
        <f t="array" ref="AF80">IFERROR(INDEX(Strategi!$H$5:$H$84,MATCH(LARGE(Strategi!$K$5:$K$84,75),Strategi!$K$5:$K$84,0)),"")</f>
        <v/>
      </c>
    </row>
    <row r="81" ht="24.0" customHeight="1">
      <c r="A81" s="50" t="str">
        <f>IFERROR(IF(ISNUMBER(LARGE(Strategi!$K$5:$K$84,76)),76,""),"")</f>
        <v/>
      </c>
      <c r="B81" s="49" t="str">
        <f t="array" ref="B81">IFERROR(INDEX(Strategi!$C$5:$C$84,MATCH(LARGE(Strategi!$K$5:$K$84,76),Strategi!$K$5:$K$84,0)),"")</f>
        <v/>
      </c>
      <c r="C81" s="50" t="str">
        <f t="array" ref="C81">IFERROR(INDEX(Strategi!$D$5:$D$84,MATCH(LARGE(Strategi!$K$5:$K$84,76),Strategi!$K$5:$K$84,0)),"")</f>
        <v/>
      </c>
      <c r="D81" s="49" t="str">
        <f t="array" ref="D81">IFERROR(IF(INDEX(Strategi!$G$5:$G$84,MATCH(LARGE(Strategi!$K$5:$K$84,76),Strategi!$K$5:$K$84,0))="","","("&amp;COUNTIFS($B$6:$B81,$B81,$C$6:$C81,$C81)&amp;") "&amp;INDEX(Strategi!$G$5:$G$84,MATCH(LARGE(Strategi!$K$5:$K$84,76),Strategi!$K$5:$K$84,0))),"")</f>
        <v/>
      </c>
      <c r="E81" s="50" t="str">
        <f t="array" ref="E81">IFERROR(INDEX(Strategi!$E$5:$E$84,MATCH(LARGE(Strategi!$K$5:$K$84,76),Strategi!$K$5:$K$84,0)),"")</f>
        <v/>
      </c>
      <c r="F81" s="50" t="str">
        <f t="shared" si="1"/>
        <v/>
      </c>
      <c r="G81" s="50" t="str">
        <f t="shared" si="2"/>
        <v/>
      </c>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t="str">
        <f t="array" ref="AF81">IFERROR(INDEX(Strategi!$H$5:$H$84,MATCH(LARGE(Strategi!$K$5:$K$84,76),Strategi!$K$5:$K$84,0)),"")</f>
        <v/>
      </c>
    </row>
    <row r="82" ht="24.0" customHeight="1">
      <c r="A82" s="50" t="str">
        <f>IFERROR(IF(ISNUMBER(LARGE(Strategi!$K$5:$K$84,77)),77,""),"")</f>
        <v/>
      </c>
      <c r="B82" s="49" t="str">
        <f t="array" ref="B82">IFERROR(INDEX(Strategi!$C$5:$C$84,MATCH(LARGE(Strategi!$K$5:$K$84,77),Strategi!$K$5:$K$84,0)),"")</f>
        <v/>
      </c>
      <c r="C82" s="50" t="str">
        <f t="array" ref="C82">IFERROR(INDEX(Strategi!$D$5:$D$84,MATCH(LARGE(Strategi!$K$5:$K$84,77),Strategi!$K$5:$K$84,0)),"")</f>
        <v/>
      </c>
      <c r="D82" s="49" t="str">
        <f t="array" ref="D82">IFERROR(IF(INDEX(Strategi!$G$5:$G$84,MATCH(LARGE(Strategi!$K$5:$K$84,77),Strategi!$K$5:$K$84,0))="","","("&amp;COUNTIFS($B$6:$B82,$B82,$C$6:$C82,$C82)&amp;") "&amp;INDEX(Strategi!$G$5:$G$84,MATCH(LARGE(Strategi!$K$5:$K$84,77),Strategi!$K$5:$K$84,0))),"")</f>
        <v/>
      </c>
      <c r="E82" s="50" t="str">
        <f t="array" ref="E82">IFERROR(INDEX(Strategi!$E$5:$E$84,MATCH(LARGE(Strategi!$K$5:$K$84,77),Strategi!$K$5:$K$84,0)),"")</f>
        <v/>
      </c>
      <c r="F82" s="50" t="str">
        <f t="shared" si="1"/>
        <v/>
      </c>
      <c r="G82" s="50" t="str">
        <f t="shared" si="2"/>
        <v/>
      </c>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t="str">
        <f t="array" ref="AF82">IFERROR(INDEX(Strategi!$H$5:$H$84,MATCH(LARGE(Strategi!$K$5:$K$84,77),Strategi!$K$5:$K$84,0)),"")</f>
        <v/>
      </c>
    </row>
    <row r="83" ht="24.0" customHeight="1">
      <c r="A83" s="50" t="str">
        <f>IFERROR(IF(ISNUMBER(LARGE(Strategi!$K$5:$K$84,78)),78,""),"")</f>
        <v/>
      </c>
      <c r="B83" s="49" t="str">
        <f t="array" ref="B83">IFERROR(INDEX(Strategi!$C$5:$C$84,MATCH(LARGE(Strategi!$K$5:$K$84,78),Strategi!$K$5:$K$84,0)),"")</f>
        <v/>
      </c>
      <c r="C83" s="50" t="str">
        <f t="array" ref="C83">IFERROR(INDEX(Strategi!$D$5:$D$84,MATCH(LARGE(Strategi!$K$5:$K$84,78),Strategi!$K$5:$K$84,0)),"")</f>
        <v/>
      </c>
      <c r="D83" s="49" t="str">
        <f t="array" ref="D83">IFERROR(IF(INDEX(Strategi!$G$5:$G$84,MATCH(LARGE(Strategi!$K$5:$K$84,78),Strategi!$K$5:$K$84,0))="","","("&amp;COUNTIFS($B$6:$B83,$B83,$C$6:$C83,$C83)&amp;") "&amp;INDEX(Strategi!$G$5:$G$84,MATCH(LARGE(Strategi!$K$5:$K$84,78),Strategi!$K$5:$K$84,0))),"")</f>
        <v/>
      </c>
      <c r="E83" s="50" t="str">
        <f t="array" ref="E83">IFERROR(INDEX(Strategi!$E$5:$E$84,MATCH(LARGE(Strategi!$K$5:$K$84,78),Strategi!$K$5:$K$84,0)),"")</f>
        <v/>
      </c>
      <c r="F83" s="50" t="str">
        <f t="shared" si="1"/>
        <v/>
      </c>
      <c r="G83" s="50" t="str">
        <f t="shared" si="2"/>
        <v/>
      </c>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t="str">
        <f t="array" ref="AF83">IFERROR(INDEX(Strategi!$H$5:$H$84,MATCH(LARGE(Strategi!$K$5:$K$84,78),Strategi!$K$5:$K$84,0)),"")</f>
        <v/>
      </c>
    </row>
    <row r="84" ht="24.0" customHeight="1">
      <c r="A84" s="50" t="str">
        <f>IFERROR(IF(ISNUMBER(LARGE(Strategi!$K$5:$K$84,79)),79,""),"")</f>
        <v/>
      </c>
      <c r="B84" s="49" t="str">
        <f t="array" ref="B84">IFERROR(INDEX(Strategi!$C$5:$C$84,MATCH(LARGE(Strategi!$K$5:$K$84,79),Strategi!$K$5:$K$84,0)),"")</f>
        <v/>
      </c>
      <c r="C84" s="50" t="str">
        <f t="array" ref="C84">IFERROR(INDEX(Strategi!$D$5:$D$84,MATCH(LARGE(Strategi!$K$5:$K$84,79),Strategi!$K$5:$K$84,0)),"")</f>
        <v/>
      </c>
      <c r="D84" s="49" t="str">
        <f t="array" ref="D84">IFERROR(IF(INDEX(Strategi!$G$5:$G$84,MATCH(LARGE(Strategi!$K$5:$K$84,79),Strategi!$K$5:$K$84,0))="","","("&amp;COUNTIFS($B$6:$B84,$B84,$C$6:$C84,$C84)&amp;") "&amp;INDEX(Strategi!$G$5:$G$84,MATCH(LARGE(Strategi!$K$5:$K$84,79),Strategi!$K$5:$K$84,0))),"")</f>
        <v/>
      </c>
      <c r="E84" s="50" t="str">
        <f t="array" ref="E84">IFERROR(INDEX(Strategi!$E$5:$E$84,MATCH(LARGE(Strategi!$K$5:$K$84,79),Strategi!$K$5:$K$84,0)),"")</f>
        <v/>
      </c>
      <c r="F84" s="50" t="str">
        <f t="shared" si="1"/>
        <v/>
      </c>
      <c r="G84" s="50" t="str">
        <f t="shared" si="2"/>
        <v/>
      </c>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t="str">
        <f t="array" ref="AF84">IFERROR(INDEX(Strategi!$H$5:$H$84,MATCH(LARGE(Strategi!$K$5:$K$84,79),Strategi!$K$5:$K$84,0)),"")</f>
        <v/>
      </c>
    </row>
    <row r="85" ht="24.0" customHeight="1">
      <c r="A85" s="50" t="str">
        <f>IFERROR(IF(ISNUMBER(LARGE(Strategi!$K$5:$K$84,80)),80,""),"")</f>
        <v/>
      </c>
      <c r="B85" s="49" t="str">
        <f t="array" ref="B85">IFERROR(INDEX(Strategi!$C$5:$C$84,MATCH(LARGE(Strategi!$K$5:$K$84,80),Strategi!$K$5:$K$84,0)),"")</f>
        <v/>
      </c>
      <c r="C85" s="50" t="str">
        <f t="array" ref="C85">IFERROR(INDEX(Strategi!$D$5:$D$84,MATCH(LARGE(Strategi!$K$5:$K$84,80),Strategi!$K$5:$K$84,0)),"")</f>
        <v/>
      </c>
      <c r="D85" s="49" t="str">
        <f t="array" ref="D85">IFERROR(IF(INDEX(Strategi!$G$5:$G$84,MATCH(LARGE(Strategi!$K$5:$K$84,80),Strategi!$K$5:$K$84,0))="","","("&amp;COUNTIFS($B$6:$B85,$B85,$C$6:$C85,$C85)&amp;") "&amp;INDEX(Strategi!$G$5:$G$84,MATCH(LARGE(Strategi!$K$5:$K$84,80),Strategi!$K$5:$K$84,0))),"")</f>
        <v/>
      </c>
      <c r="E85" s="50" t="str">
        <f t="array" ref="E85">IFERROR(INDEX(Strategi!$E$5:$E$84,MATCH(LARGE(Strategi!$K$5:$K$84,80),Strategi!$K$5:$K$84,0)),"")</f>
        <v/>
      </c>
      <c r="F85" s="50" t="str">
        <f t="shared" si="1"/>
        <v/>
      </c>
      <c r="G85" s="50" t="str">
        <f t="shared" si="2"/>
        <v/>
      </c>
      <c r="H85" s="50"/>
      <c r="I85" s="50"/>
      <c r="J85" s="50"/>
      <c r="K85" s="50"/>
      <c r="L85" s="50"/>
      <c r="M85" s="50"/>
      <c r="N85" s="50"/>
      <c r="O85" s="50"/>
      <c r="P85" s="50"/>
      <c r="Q85" s="50"/>
      <c r="R85" s="50"/>
      <c r="S85" s="50"/>
      <c r="T85" s="50"/>
      <c r="U85" s="50"/>
      <c r="V85" s="50"/>
      <c r="W85" s="50"/>
      <c r="X85" s="50"/>
      <c r="Y85" s="50"/>
      <c r="Z85" s="50"/>
      <c r="AA85" s="50"/>
      <c r="AB85" s="50"/>
      <c r="AC85" s="50"/>
      <c r="AD85" s="50"/>
      <c r="AE85" s="50"/>
      <c r="AF85" s="50" t="str">
        <f t="array" ref="AF85">IFERROR(INDEX(Strategi!$H$5:$H$84,MATCH(LARGE(Strategi!$K$5:$K$84,80),Strategi!$K$5:$K$84,0)),"")</f>
        <v/>
      </c>
    </row>
    <row r="86" ht="24.0" customHeight="1">
      <c r="A86" s="50"/>
      <c r="B86" s="49"/>
      <c r="C86" s="50"/>
      <c r="D86" s="49"/>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row>
    <row r="87" ht="24.0" customHeight="1">
      <c r="A87" s="50"/>
      <c r="B87" s="49"/>
      <c r="C87" s="50"/>
      <c r="D87" s="49"/>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row>
    <row r="88" ht="24.0" customHeight="1">
      <c r="A88" s="50"/>
      <c r="B88" s="49"/>
      <c r="C88" s="50"/>
      <c r="D88" s="49"/>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row>
    <row r="89" ht="24.0" customHeight="1">
      <c r="A89" s="50"/>
      <c r="B89" s="49"/>
      <c r="C89" s="50"/>
      <c r="D89" s="49"/>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row>
    <row r="90" ht="24.0" customHeight="1">
      <c r="A90" s="50"/>
      <c r="B90" s="49"/>
      <c r="C90" s="50"/>
      <c r="D90" s="49"/>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row>
    <row r="91" ht="24.0" customHeight="1">
      <c r="A91" s="50"/>
      <c r="B91" s="49"/>
      <c r="C91" s="50"/>
      <c r="D91" s="49"/>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row>
    <row r="92" ht="24.0" customHeight="1">
      <c r="A92" s="50"/>
      <c r="B92" s="49"/>
      <c r="C92" s="50"/>
      <c r="D92" s="49"/>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row>
    <row r="93" ht="24.0" customHeight="1">
      <c r="A93" s="50"/>
      <c r="B93" s="49"/>
      <c r="C93" s="50"/>
      <c r="D93" s="49"/>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row>
    <row r="94" ht="24.0" customHeight="1">
      <c r="A94" s="50"/>
      <c r="B94" s="49"/>
      <c r="C94" s="50"/>
      <c r="D94" s="49"/>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row>
    <row r="95" ht="24.0" customHeight="1">
      <c r="A95" s="50"/>
      <c r="B95" s="49"/>
      <c r="C95" s="50"/>
      <c r="D95" s="49"/>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row>
    <row r="96" ht="24.0" customHeight="1">
      <c r="A96" s="50"/>
      <c r="B96" s="49"/>
      <c r="C96" s="50"/>
      <c r="D96" s="49"/>
      <c r="E96" s="50"/>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c r="AF96" s="50"/>
    </row>
    <row r="97" ht="24.0" customHeight="1">
      <c r="A97" s="50"/>
      <c r="B97" s="49"/>
      <c r="C97" s="50"/>
      <c r="D97" s="49"/>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row>
    <row r="98" ht="24.0" customHeight="1">
      <c r="A98" s="50"/>
      <c r="B98" s="49"/>
      <c r="C98" s="50"/>
      <c r="D98" s="49"/>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row>
    <row r="99" ht="24.0" customHeight="1">
      <c r="A99" s="50"/>
      <c r="B99" s="49"/>
      <c r="C99" s="50"/>
      <c r="D99" s="49"/>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row>
    <row r="100" ht="24.0" customHeight="1">
      <c r="A100" s="50"/>
      <c r="B100" s="49"/>
      <c r="C100" s="50"/>
      <c r="D100" s="49"/>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row>
    <row r="101" ht="24.0" customHeight="1">
      <c r="A101" s="50"/>
      <c r="B101" s="49"/>
      <c r="C101" s="50"/>
      <c r="D101" s="49"/>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row>
    <row r="102" ht="24.0" customHeight="1">
      <c r="A102" s="50"/>
      <c r="B102" s="49"/>
      <c r="C102" s="50"/>
      <c r="D102" s="49"/>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row>
    <row r="103" ht="24.0" customHeight="1">
      <c r="A103" s="50"/>
      <c r="B103" s="49"/>
      <c r="C103" s="50"/>
      <c r="D103" s="49"/>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row>
    <row r="104" ht="24.0" customHeight="1">
      <c r="A104" s="50"/>
      <c r="B104" s="49"/>
      <c r="C104" s="50"/>
      <c r="D104" s="49"/>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row>
    <row r="105" ht="24.0" customHeight="1">
      <c r="A105" s="50"/>
      <c r="B105" s="49"/>
      <c r="C105" s="50"/>
      <c r="D105" s="49"/>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row>
    <row r="106" ht="24.0" customHeight="1">
      <c r="A106" s="50"/>
      <c r="B106" s="49"/>
      <c r="C106" s="50"/>
      <c r="D106" s="49"/>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row>
    <row r="107" ht="24.0" customHeight="1">
      <c r="A107" s="50"/>
      <c r="B107" s="49"/>
      <c r="C107" s="50"/>
      <c r="D107" s="49"/>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row>
    <row r="108" ht="24.0" customHeight="1">
      <c r="A108" s="50"/>
      <c r="B108" s="49"/>
      <c r="C108" s="50"/>
      <c r="D108" s="49"/>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c r="AF108" s="50"/>
    </row>
    <row r="109" ht="24.0" customHeight="1">
      <c r="A109" s="50"/>
      <c r="B109" s="49"/>
      <c r="C109" s="50"/>
      <c r="D109" s="49"/>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row>
    <row r="110" ht="24.0" customHeight="1">
      <c r="A110" s="50"/>
      <c r="B110" s="49"/>
      <c r="C110" s="50"/>
      <c r="D110" s="49"/>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row>
    <row r="111" ht="24.0" customHeight="1">
      <c r="A111" s="50"/>
      <c r="B111" s="49"/>
      <c r="C111" s="50"/>
      <c r="D111" s="49"/>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row>
    <row r="112" ht="24.0" customHeight="1">
      <c r="A112" s="50"/>
      <c r="B112" s="49"/>
      <c r="C112" s="50"/>
      <c r="D112" s="49"/>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row>
    <row r="113" ht="24.0" customHeight="1">
      <c r="A113" s="50"/>
      <c r="B113" s="49"/>
      <c r="C113" s="50"/>
      <c r="D113" s="49"/>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row>
    <row r="114" ht="24.0" customHeight="1">
      <c r="A114" s="50"/>
      <c r="B114" s="49"/>
      <c r="C114" s="50"/>
      <c r="D114" s="49"/>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row>
    <row r="115" ht="24.0" customHeight="1">
      <c r="A115" s="50"/>
      <c r="B115" s="49"/>
      <c r="C115" s="50"/>
      <c r="D115" s="49"/>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row>
    <row r="116" ht="24.0" customHeight="1">
      <c r="A116" s="50"/>
      <c r="B116" s="49"/>
      <c r="C116" s="50"/>
      <c r="D116" s="49"/>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row>
    <row r="117" ht="24.0" customHeight="1">
      <c r="A117" s="50"/>
      <c r="B117" s="49"/>
      <c r="C117" s="50"/>
      <c r="D117" s="49"/>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50"/>
      <c r="AF117" s="50"/>
    </row>
    <row r="118" ht="24.0" customHeight="1">
      <c r="A118" s="50"/>
      <c r="B118" s="49"/>
      <c r="C118" s="50"/>
      <c r="D118" s="49"/>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row>
    <row r="119" ht="24.0" customHeight="1">
      <c r="A119" s="50"/>
      <c r="B119" s="49"/>
      <c r="C119" s="50"/>
      <c r="D119" s="49"/>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row>
    <row r="120" ht="24.0" customHeight="1">
      <c r="A120" s="50"/>
      <c r="B120" s="49"/>
      <c r="C120" s="50"/>
      <c r="D120" s="49"/>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row>
    <row r="121" ht="24.0" customHeight="1">
      <c r="A121" s="50"/>
      <c r="B121" s="49"/>
      <c r="C121" s="50"/>
      <c r="D121" s="49"/>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row>
    <row r="122" ht="24.0" customHeight="1">
      <c r="A122" s="50"/>
      <c r="B122" s="49"/>
      <c r="C122" s="50"/>
      <c r="D122" s="49"/>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row>
    <row r="123" ht="24.0" customHeight="1">
      <c r="A123" s="50"/>
      <c r="B123" s="49"/>
      <c r="C123" s="50"/>
      <c r="D123" s="49"/>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row>
    <row r="124" ht="24.0" customHeight="1">
      <c r="A124" s="50"/>
      <c r="B124" s="49"/>
      <c r="C124" s="50"/>
      <c r="D124" s="49"/>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row>
    <row r="125" ht="24.0" customHeight="1">
      <c r="A125" s="50"/>
      <c r="B125" s="49"/>
      <c r="C125" s="50"/>
      <c r="D125" s="49"/>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row>
    <row r="126" ht="24.0" customHeight="1">
      <c r="A126" s="50"/>
      <c r="B126" s="49"/>
      <c r="C126" s="50"/>
      <c r="D126" s="49"/>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row>
    <row r="127" ht="24.0" customHeight="1">
      <c r="A127" s="50"/>
      <c r="B127" s="49"/>
      <c r="C127" s="50"/>
      <c r="D127" s="49"/>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row>
    <row r="128" ht="24.0" customHeight="1">
      <c r="A128" s="50"/>
      <c r="B128" s="49"/>
      <c r="C128" s="50"/>
      <c r="D128" s="49"/>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row>
    <row r="129" ht="24.0" customHeight="1">
      <c r="A129" s="50"/>
      <c r="B129" s="49"/>
      <c r="C129" s="50"/>
      <c r="D129" s="49"/>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row>
    <row r="130" ht="24.0" customHeight="1">
      <c r="A130" s="50"/>
      <c r="B130" s="49"/>
      <c r="C130" s="50"/>
      <c r="D130" s="49"/>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row>
    <row r="131" ht="24.0" customHeight="1">
      <c r="A131" s="50"/>
      <c r="B131" s="49"/>
      <c r="C131" s="50"/>
      <c r="D131" s="49"/>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row>
    <row r="132" ht="24.0" customHeight="1">
      <c r="A132" s="50"/>
      <c r="B132" s="49"/>
      <c r="C132" s="50"/>
      <c r="D132" s="49"/>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row>
    <row r="133" ht="24.0" customHeight="1">
      <c r="A133" s="50"/>
      <c r="B133" s="49"/>
      <c r="C133" s="50"/>
      <c r="D133" s="49"/>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row>
    <row r="134" ht="24.0" customHeight="1">
      <c r="A134" s="50"/>
      <c r="B134" s="49"/>
      <c r="C134" s="50"/>
      <c r="D134" s="49"/>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row>
    <row r="135" ht="24.0" customHeight="1">
      <c r="A135" s="50"/>
      <c r="B135" s="49"/>
      <c r="C135" s="50"/>
      <c r="D135" s="49"/>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row>
    <row r="136" ht="24.0" customHeight="1">
      <c r="A136" s="50"/>
      <c r="B136" s="49"/>
      <c r="C136" s="50"/>
      <c r="D136" s="49"/>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row>
    <row r="137" ht="24.0" customHeight="1">
      <c r="A137" s="50"/>
      <c r="B137" s="49"/>
      <c r="C137" s="50"/>
      <c r="D137" s="49"/>
      <c r="E137" s="50"/>
      <c r="F137" s="50"/>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row>
    <row r="138" ht="24.0" customHeight="1">
      <c r="A138" s="50"/>
      <c r="B138" s="49"/>
      <c r="C138" s="50"/>
      <c r="D138" s="49"/>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row>
    <row r="139" ht="24.0" customHeight="1">
      <c r="A139" s="50"/>
      <c r="B139" s="49"/>
      <c r="C139" s="50"/>
      <c r="D139" s="49"/>
      <c r="E139" s="50"/>
      <c r="F139" s="50"/>
      <c r="G139" s="50"/>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row>
    <row r="140" ht="24.0" customHeight="1">
      <c r="A140" s="50"/>
      <c r="B140" s="49"/>
      <c r="C140" s="50"/>
      <c r="D140" s="49"/>
      <c r="E140" s="50"/>
      <c r="F140" s="50"/>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row>
  </sheetData>
  <mergeCells count="22">
    <mergeCell ref="AD3:AE4"/>
    <mergeCell ref="AF3:AF5"/>
    <mergeCell ref="P3:Q4"/>
    <mergeCell ref="R3:S4"/>
    <mergeCell ref="T3:U4"/>
    <mergeCell ref="V3:W4"/>
    <mergeCell ref="X3:Y4"/>
    <mergeCell ref="Z3:AA4"/>
    <mergeCell ref="AB3:AC4"/>
    <mergeCell ref="A4:A5"/>
    <mergeCell ref="B4:B5"/>
    <mergeCell ref="C4:C5"/>
    <mergeCell ref="D4:D5"/>
    <mergeCell ref="E4:E5"/>
    <mergeCell ref="F4:F5"/>
    <mergeCell ref="A1:F1"/>
    <mergeCell ref="A2:F2"/>
    <mergeCell ref="A3:G3"/>
    <mergeCell ref="H3:I4"/>
    <mergeCell ref="J3:K4"/>
    <mergeCell ref="L3:M4"/>
    <mergeCell ref="N3:O4"/>
  </mergeCells>
  <conditionalFormatting sqref="N6">
    <cfRule type="expression" dxfId="9" priority="1">
      <formula>AND(ISNUMBER($N6),ISNUMBER($M6),$N6&lt;=$M6)</formula>
    </cfRule>
  </conditionalFormatting>
  <conditionalFormatting sqref="N6">
    <cfRule type="expression" dxfId="10" priority="2">
      <formula>AND(ISNUMBER($N6),ISNUMBER($M6),$N6&gt;$M6)</formula>
    </cfRule>
  </conditionalFormatting>
  <conditionalFormatting sqref="T6">
    <cfRule type="expression" dxfId="9" priority="3">
      <formula>AND(ISNUMBER($T6),ISNUMBER($S6),$T6&lt;=$S6)</formula>
    </cfRule>
  </conditionalFormatting>
  <conditionalFormatting sqref="T6">
    <cfRule type="expression" dxfId="10" priority="4">
      <formula>AND(ISNUMBER($T6),ISNUMBER($S6),$T6&gt;$S6)</formula>
    </cfRule>
  </conditionalFormatting>
  <conditionalFormatting sqref="H7:H31">
    <cfRule type="expression" dxfId="9" priority="5">
      <formula>AND(ISNUMBER($H7),ISNUMBER($G7),$H7&lt;=$G7)</formula>
    </cfRule>
  </conditionalFormatting>
  <conditionalFormatting sqref="H7:H31">
    <cfRule type="expression" dxfId="10" priority="6">
      <formula>AND(ISNUMBER($H7),ISNUMBER($G7),$H7&gt;$G7)</formula>
    </cfRule>
  </conditionalFormatting>
  <conditionalFormatting sqref="J7:J31">
    <cfRule type="expression" dxfId="9" priority="7">
      <formula>AND(ISNUMBER($J7),ISNUMBER($I7),$J7&lt;=$I7)</formula>
    </cfRule>
  </conditionalFormatting>
  <conditionalFormatting sqref="J7:J31">
    <cfRule type="expression" dxfId="10" priority="8">
      <formula>AND(ISNUMBER($J7),ISNUMBER($I7),$J7&gt;$I7)</formula>
    </cfRule>
  </conditionalFormatting>
  <conditionalFormatting sqref="L7:L31">
    <cfRule type="expression" dxfId="9" priority="9">
      <formula>AND(ISNUMBER($L7),ISNUMBER($K7),$L7&lt;=$K7)</formula>
    </cfRule>
  </conditionalFormatting>
  <conditionalFormatting sqref="L7:L31">
    <cfRule type="expression" dxfId="10" priority="10">
      <formula>AND(ISNUMBER($L7),ISNUMBER($K7),$L7&gt;$K7)</formula>
    </cfRule>
  </conditionalFormatting>
  <conditionalFormatting sqref="N7:N31">
    <cfRule type="expression" dxfId="9" priority="11">
      <formula>AND(ISNUMBER($N7),ISNUMBER($M7),$N7&lt;=$M7)</formula>
    </cfRule>
  </conditionalFormatting>
  <conditionalFormatting sqref="N7:N31">
    <cfRule type="expression" dxfId="10" priority="12">
      <formula>AND(ISNUMBER($N7),ISNUMBER($M7),$N7&gt;$M7)</formula>
    </cfRule>
  </conditionalFormatting>
  <conditionalFormatting sqref="P7:P31">
    <cfRule type="expression" dxfId="9" priority="13">
      <formula>AND(ISNUMBER($P7),ISNUMBER($O7),$P7&lt;=$O7)</formula>
    </cfRule>
  </conditionalFormatting>
  <conditionalFormatting sqref="P7:P31">
    <cfRule type="expression" dxfId="10" priority="14">
      <formula>AND(ISNUMBER($P7),ISNUMBER($O7),$P7&gt;$O7)</formula>
    </cfRule>
  </conditionalFormatting>
  <conditionalFormatting sqref="R7:R31">
    <cfRule type="expression" dxfId="9" priority="15">
      <formula>AND(ISNUMBER($R7),ISNUMBER($Q7),$R7&lt;=$Q7)</formula>
    </cfRule>
  </conditionalFormatting>
  <conditionalFormatting sqref="R7:R31">
    <cfRule type="expression" dxfId="10" priority="16">
      <formula>AND(ISNUMBER($R7),ISNUMBER($Q7),$R7&gt;$Q7)</formula>
    </cfRule>
  </conditionalFormatting>
  <conditionalFormatting sqref="T7:T31">
    <cfRule type="expression" dxfId="9" priority="17">
      <formula>AND(ISNUMBER($T7),ISNUMBER($S7),$T7&lt;=$S7)</formula>
    </cfRule>
  </conditionalFormatting>
  <conditionalFormatting sqref="T7:T31">
    <cfRule type="expression" dxfId="10" priority="18">
      <formula>AND(ISNUMBER($T7),ISNUMBER($S7),$T7&gt;$S7)</formula>
    </cfRule>
  </conditionalFormatting>
  <conditionalFormatting sqref="V7:V31">
    <cfRule type="expression" dxfId="9" priority="19">
      <formula>AND(ISNUMBER($V7),ISNUMBER($U7),$V7&lt;=$U7)</formula>
    </cfRule>
  </conditionalFormatting>
  <conditionalFormatting sqref="V7:V31">
    <cfRule type="expression" dxfId="10" priority="20">
      <formula>AND(ISNUMBER($V7),ISNUMBER($U7),$V7&gt;$U7)</formula>
    </cfRule>
  </conditionalFormatting>
  <conditionalFormatting sqref="X7:X31">
    <cfRule type="expression" dxfId="9" priority="21">
      <formula>AND(ISNUMBER($X7),ISNUMBER($W7),$X7&lt;=$W7)</formula>
    </cfRule>
  </conditionalFormatting>
  <conditionalFormatting sqref="X7:X31">
    <cfRule type="expression" dxfId="10" priority="22">
      <formula>AND(ISNUMBER($X7),ISNUMBER($W7),$X7&gt;$W7)</formula>
    </cfRule>
  </conditionalFormatting>
  <conditionalFormatting sqref="Z7:Z31">
    <cfRule type="expression" dxfId="9" priority="23">
      <formula>AND(ISNUMBER($Z7),ISNUMBER($Y7),$Z7&lt;=$Y7)</formula>
    </cfRule>
  </conditionalFormatting>
  <conditionalFormatting sqref="Z7:Z31">
    <cfRule type="expression" dxfId="10" priority="24">
      <formula>AND(ISNUMBER($Z7),ISNUMBER($Y7),$Z7&gt;$Y7)</formula>
    </cfRule>
  </conditionalFormatting>
  <conditionalFormatting sqref="AB7:AB31">
    <cfRule type="expression" dxfId="9" priority="25">
      <formula>AND(ISNUMBER($AB7),ISNUMBER($AA7),$AB7&lt;=$AA7)</formula>
    </cfRule>
  </conditionalFormatting>
  <conditionalFormatting sqref="AB7:AB31">
    <cfRule type="expression" dxfId="10" priority="26">
      <formula>AND(ISNUMBER($AB7),ISNUMBER($AA7),$AB7&gt;$AA7)</formula>
    </cfRule>
  </conditionalFormatting>
  <conditionalFormatting sqref="AD7:AD31">
    <cfRule type="expression" dxfId="9" priority="27">
      <formula>AND(ISNUMBER($AD7),ISNUMBER($AC7),$AD7&lt;=$AC7)</formula>
    </cfRule>
  </conditionalFormatting>
  <conditionalFormatting sqref="AD7:AD31">
    <cfRule type="expression" dxfId="10" priority="28">
      <formula>AND(ISNUMBER($AD7),ISNUMBER($AC7),$AD7&gt;$AC7)</formula>
    </cfRule>
  </conditionalFormatting>
  <conditionalFormatting sqref="E6:E31">
    <cfRule type="cellIs" dxfId="5" priority="29" operator="equal">
      <formula>"TINGGI"</formula>
    </cfRule>
  </conditionalFormatting>
  <conditionalFormatting sqref="E6:E31">
    <cfRule type="cellIs" dxfId="6" priority="30" operator="equal">
      <formula>"SEDERHANA"</formula>
    </cfRule>
  </conditionalFormatting>
  <conditionalFormatting sqref="E6:E31">
    <cfRule type="cellIs" dxfId="7" priority="31" operator="equal">
      <formula>"RENDAH"</formula>
    </cfRule>
  </conditionalFormatting>
  <conditionalFormatting sqref="F6:F31">
    <cfRule type="colorScale" priority="32">
      <colorScale>
        <cfvo type="formula" val="0"/>
        <cfvo type="formula" val="0.5"/>
        <cfvo type="formula" val="1"/>
        <color rgb="FFF8696B"/>
        <color rgb="FFFFEB84"/>
        <color rgb="FF63BE7B"/>
      </colorScale>
    </cfRule>
  </conditionalFormatting>
  <conditionalFormatting sqref="G6:G31">
    <cfRule type="expression" dxfId="9" priority="33">
      <formula>ISNUMBER(SEARCH("On-Track",G6))</formula>
    </cfRule>
  </conditionalFormatting>
  <conditionalFormatting sqref="G6:G31">
    <cfRule type="expression" dxfId="10" priority="34">
      <formula>ISNUMBER(SEARCH("Delayed",G6))</formula>
    </cfRule>
  </conditionalFormatting>
  <conditionalFormatting sqref="G6:G31">
    <cfRule type="expression" dxfId="11" priority="35">
      <formula>G6="Belum bermula"</formula>
    </cfRule>
  </conditionalFormatting>
  <printOptions/>
  <pageMargins bottom="1.0" footer="0.0" header="0.0" left="0.75" right="0.75" top="1.0"/>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6.0" ySplit="5.0" topLeftCell="G6" activePane="bottomRight" state="frozen"/>
      <selection activeCell="G1" sqref="G1" pane="topRight"/>
      <selection activeCell="A6" sqref="A6" pane="bottomLeft"/>
      <selection activeCell="G6" sqref="G6" pane="bottomRight"/>
    </sheetView>
  </sheetViews>
  <sheetFormatPr customHeight="1" defaultColWidth="14.43" defaultRowHeight="15.0"/>
  <cols>
    <col customWidth="1" min="1" max="1" width="32.0"/>
    <col customWidth="1" min="2" max="2" width="8.0"/>
    <col customWidth="1" min="3" max="3" width="22.0"/>
    <col customWidth="1" min="4" max="4" width="9.0"/>
    <col customWidth="1" min="5" max="5" width="11.0"/>
    <col customWidth="1" min="6" max="6" width="18.0"/>
    <col customWidth="1" min="7" max="111" width="6.0"/>
    <col customWidth="1" min="112" max="113" width="15.0"/>
    <col customWidth="1" hidden="1" min="114" max="117" width="8.0"/>
  </cols>
  <sheetData>
    <row r="1" ht="27.75" customHeight="1">
      <c r="A1" s="142" t="s">
        <v>136</v>
      </c>
      <c r="B1" s="113"/>
      <c r="C1" s="113"/>
      <c r="D1" s="113"/>
      <c r="E1" s="113"/>
      <c r="F1" s="114"/>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row>
    <row r="2" ht="19.5" customHeight="1">
      <c r="A2" s="143" t="s">
        <v>137</v>
      </c>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row>
    <row r="3" ht="7.5" hidden="1" customHeight="1">
      <c r="A3" s="3"/>
      <c r="B3" s="3"/>
      <c r="C3" s="3"/>
      <c r="D3" s="3"/>
      <c r="E3" s="3"/>
      <c r="F3" s="3"/>
      <c r="G3" s="144">
        <v>46020.0</v>
      </c>
      <c r="H3" s="144">
        <v>46027.0</v>
      </c>
      <c r="I3" s="144">
        <v>46034.0</v>
      </c>
      <c r="J3" s="144">
        <v>46041.0</v>
      </c>
      <c r="K3" s="144">
        <v>46048.0</v>
      </c>
      <c r="L3" s="144">
        <v>46055.0</v>
      </c>
      <c r="M3" s="144">
        <v>46062.0</v>
      </c>
      <c r="N3" s="144">
        <v>46069.0</v>
      </c>
      <c r="O3" s="144">
        <v>46076.0</v>
      </c>
      <c r="P3" s="144">
        <v>46083.0</v>
      </c>
      <c r="Q3" s="144">
        <v>46090.0</v>
      </c>
      <c r="R3" s="144">
        <v>46097.0</v>
      </c>
      <c r="S3" s="144">
        <v>46104.0</v>
      </c>
      <c r="T3" s="144">
        <v>46111.0</v>
      </c>
      <c r="U3" s="144">
        <v>46118.0</v>
      </c>
      <c r="V3" s="144">
        <v>46125.0</v>
      </c>
      <c r="W3" s="144">
        <v>46132.0</v>
      </c>
      <c r="X3" s="144">
        <v>46139.0</v>
      </c>
      <c r="Y3" s="144">
        <v>46146.0</v>
      </c>
      <c r="Z3" s="144">
        <v>46153.0</v>
      </c>
      <c r="AA3" s="144">
        <v>46160.0</v>
      </c>
      <c r="AB3" s="144">
        <v>46167.0</v>
      </c>
      <c r="AC3" s="144">
        <v>46174.0</v>
      </c>
      <c r="AD3" s="144">
        <v>46181.0</v>
      </c>
      <c r="AE3" s="144">
        <v>46188.0</v>
      </c>
      <c r="AF3" s="144">
        <v>46195.0</v>
      </c>
      <c r="AG3" s="144">
        <v>46202.0</v>
      </c>
      <c r="AH3" s="144">
        <v>46209.0</v>
      </c>
      <c r="AI3" s="144">
        <v>46216.0</v>
      </c>
      <c r="AJ3" s="144">
        <v>46223.0</v>
      </c>
      <c r="AK3" s="144">
        <v>46230.0</v>
      </c>
      <c r="AL3" s="144">
        <v>46237.0</v>
      </c>
      <c r="AM3" s="144">
        <v>46244.0</v>
      </c>
      <c r="AN3" s="144">
        <v>46251.0</v>
      </c>
      <c r="AO3" s="144">
        <v>46258.0</v>
      </c>
      <c r="AP3" s="144">
        <v>46265.0</v>
      </c>
      <c r="AQ3" s="144">
        <v>46272.0</v>
      </c>
      <c r="AR3" s="144">
        <v>46279.0</v>
      </c>
      <c r="AS3" s="144">
        <v>46286.0</v>
      </c>
      <c r="AT3" s="144">
        <v>46293.0</v>
      </c>
      <c r="AU3" s="144">
        <v>46300.0</v>
      </c>
      <c r="AV3" s="144">
        <v>46307.0</v>
      </c>
      <c r="AW3" s="144">
        <v>46314.0</v>
      </c>
      <c r="AX3" s="144">
        <v>46321.0</v>
      </c>
      <c r="AY3" s="144">
        <v>46328.0</v>
      </c>
      <c r="AZ3" s="144">
        <v>46335.0</v>
      </c>
      <c r="BA3" s="144">
        <v>46342.0</v>
      </c>
      <c r="BB3" s="144">
        <v>46349.0</v>
      </c>
      <c r="BC3" s="144">
        <v>46356.0</v>
      </c>
      <c r="BD3" s="144">
        <v>46363.0</v>
      </c>
      <c r="BE3" s="144">
        <v>46370.0</v>
      </c>
      <c r="BF3" s="144">
        <v>46377.0</v>
      </c>
      <c r="BG3" s="144">
        <v>46384.0</v>
      </c>
      <c r="BH3" s="144">
        <v>46391.0</v>
      </c>
      <c r="BI3" s="144">
        <v>46398.0</v>
      </c>
      <c r="BJ3" s="144">
        <v>46405.0</v>
      </c>
      <c r="BK3" s="144">
        <v>46412.0</v>
      </c>
      <c r="BL3" s="144">
        <v>46419.0</v>
      </c>
      <c r="BM3" s="144">
        <v>46426.0</v>
      </c>
      <c r="BN3" s="144">
        <v>46433.0</v>
      </c>
      <c r="BO3" s="144">
        <v>46440.0</v>
      </c>
      <c r="BP3" s="144">
        <v>46447.0</v>
      </c>
      <c r="BQ3" s="144">
        <v>46454.0</v>
      </c>
      <c r="BR3" s="144">
        <v>46461.0</v>
      </c>
      <c r="BS3" s="144">
        <v>46468.0</v>
      </c>
      <c r="BT3" s="144">
        <v>46475.0</v>
      </c>
      <c r="BU3" s="144">
        <v>46482.0</v>
      </c>
      <c r="BV3" s="144">
        <v>46489.0</v>
      </c>
      <c r="BW3" s="144">
        <v>46496.0</v>
      </c>
      <c r="BX3" s="144">
        <v>46503.0</v>
      </c>
      <c r="BY3" s="144">
        <v>46510.0</v>
      </c>
      <c r="BZ3" s="144">
        <v>46517.0</v>
      </c>
      <c r="CA3" s="144">
        <v>46524.0</v>
      </c>
      <c r="CB3" s="144">
        <v>46531.0</v>
      </c>
      <c r="CC3" s="144">
        <v>46538.0</v>
      </c>
      <c r="CD3" s="144">
        <v>46545.0</v>
      </c>
      <c r="CE3" s="144">
        <v>46552.0</v>
      </c>
      <c r="CF3" s="144">
        <v>46559.0</v>
      </c>
      <c r="CG3" s="144">
        <v>46566.0</v>
      </c>
      <c r="CH3" s="144">
        <v>46573.0</v>
      </c>
      <c r="CI3" s="144">
        <v>46580.0</v>
      </c>
      <c r="CJ3" s="144">
        <v>46587.0</v>
      </c>
      <c r="CK3" s="144">
        <v>46594.0</v>
      </c>
      <c r="CL3" s="144">
        <v>46601.0</v>
      </c>
      <c r="CM3" s="144">
        <v>46608.0</v>
      </c>
      <c r="CN3" s="144">
        <v>46615.0</v>
      </c>
      <c r="CO3" s="144">
        <v>46622.0</v>
      </c>
      <c r="CP3" s="144">
        <v>46629.0</v>
      </c>
      <c r="CQ3" s="144">
        <v>46636.0</v>
      </c>
      <c r="CR3" s="144">
        <v>46643.0</v>
      </c>
      <c r="CS3" s="144">
        <v>46650.0</v>
      </c>
      <c r="CT3" s="144">
        <v>46657.0</v>
      </c>
      <c r="CU3" s="144">
        <v>46664.0</v>
      </c>
      <c r="CV3" s="144">
        <v>46671.0</v>
      </c>
      <c r="CW3" s="144">
        <v>46678.0</v>
      </c>
      <c r="CX3" s="144">
        <v>46685.0</v>
      </c>
      <c r="CY3" s="144">
        <v>46692.0</v>
      </c>
      <c r="CZ3" s="144">
        <v>46699.0</v>
      </c>
      <c r="DA3" s="144">
        <v>46706.0</v>
      </c>
      <c r="DB3" s="144">
        <v>46713.0</v>
      </c>
      <c r="DC3" s="144">
        <v>46720.0</v>
      </c>
      <c r="DD3" s="144">
        <v>46727.0</v>
      </c>
      <c r="DE3" s="144">
        <v>46734.0</v>
      </c>
      <c r="DF3" s="144">
        <v>46741.0</v>
      </c>
      <c r="DG3" s="144">
        <v>46748.0</v>
      </c>
      <c r="DH3" s="3"/>
      <c r="DI3" s="3"/>
      <c r="DJ3" s="3"/>
      <c r="DK3" s="3"/>
      <c r="DL3" s="3"/>
      <c r="DM3" s="3"/>
    </row>
    <row r="4" ht="27.75" customHeight="1">
      <c r="A4" s="24" t="s">
        <v>129</v>
      </c>
      <c r="B4" s="24" t="s">
        <v>82</v>
      </c>
      <c r="C4" s="24" t="s">
        <v>138</v>
      </c>
      <c r="D4" s="24" t="s">
        <v>139</v>
      </c>
      <c r="E4" s="24" t="s">
        <v>132</v>
      </c>
      <c r="F4" s="24" t="s">
        <v>133</v>
      </c>
      <c r="G4" s="134" t="s">
        <v>140</v>
      </c>
      <c r="H4" s="125" t="s">
        <v>141</v>
      </c>
      <c r="I4" s="10"/>
      <c r="J4" s="10"/>
      <c r="K4" s="23"/>
      <c r="L4" s="125" t="s">
        <v>142</v>
      </c>
      <c r="M4" s="10"/>
      <c r="N4" s="10"/>
      <c r="O4" s="23"/>
      <c r="P4" s="125" t="s">
        <v>143</v>
      </c>
      <c r="Q4" s="10"/>
      <c r="R4" s="10"/>
      <c r="S4" s="10"/>
      <c r="T4" s="23"/>
      <c r="U4" s="125" t="s">
        <v>144</v>
      </c>
      <c r="V4" s="10"/>
      <c r="W4" s="10"/>
      <c r="X4" s="23"/>
      <c r="Y4" s="125" t="s">
        <v>145</v>
      </c>
      <c r="Z4" s="10"/>
      <c r="AA4" s="10"/>
      <c r="AB4" s="23"/>
      <c r="AC4" s="125" t="s">
        <v>146</v>
      </c>
      <c r="AD4" s="10"/>
      <c r="AE4" s="10"/>
      <c r="AF4" s="10"/>
      <c r="AG4" s="23"/>
      <c r="AH4" s="125" t="s">
        <v>147</v>
      </c>
      <c r="AI4" s="10"/>
      <c r="AJ4" s="10"/>
      <c r="AK4" s="23"/>
      <c r="AL4" s="125" t="s">
        <v>148</v>
      </c>
      <c r="AM4" s="10"/>
      <c r="AN4" s="10"/>
      <c r="AO4" s="10"/>
      <c r="AP4" s="23"/>
      <c r="AQ4" s="125" t="s">
        <v>149</v>
      </c>
      <c r="AR4" s="10"/>
      <c r="AS4" s="10"/>
      <c r="AT4" s="23"/>
      <c r="AU4" s="125" t="s">
        <v>150</v>
      </c>
      <c r="AV4" s="10"/>
      <c r="AW4" s="10"/>
      <c r="AX4" s="23"/>
      <c r="AY4" s="125" t="s">
        <v>151</v>
      </c>
      <c r="AZ4" s="10"/>
      <c r="BA4" s="10"/>
      <c r="BB4" s="10"/>
      <c r="BC4" s="23"/>
      <c r="BD4" s="125" t="s">
        <v>152</v>
      </c>
      <c r="BE4" s="10"/>
      <c r="BF4" s="10"/>
      <c r="BG4" s="23"/>
      <c r="BH4" s="125" t="s">
        <v>153</v>
      </c>
      <c r="BI4" s="10"/>
      <c r="BJ4" s="10"/>
      <c r="BK4" s="23"/>
      <c r="BL4" s="125" t="s">
        <v>154</v>
      </c>
      <c r="BM4" s="10"/>
      <c r="BN4" s="10"/>
      <c r="BO4" s="23"/>
      <c r="BP4" s="125" t="s">
        <v>155</v>
      </c>
      <c r="BQ4" s="10"/>
      <c r="BR4" s="10"/>
      <c r="BS4" s="10"/>
      <c r="BT4" s="23"/>
      <c r="BU4" s="125" t="s">
        <v>156</v>
      </c>
      <c r="BV4" s="10"/>
      <c r="BW4" s="10"/>
      <c r="BX4" s="23"/>
      <c r="BY4" s="125" t="s">
        <v>157</v>
      </c>
      <c r="BZ4" s="10"/>
      <c r="CA4" s="10"/>
      <c r="CB4" s="10"/>
      <c r="CC4" s="23"/>
      <c r="CD4" s="125" t="s">
        <v>158</v>
      </c>
      <c r="CE4" s="10"/>
      <c r="CF4" s="10"/>
      <c r="CG4" s="23"/>
      <c r="CH4" s="125" t="s">
        <v>159</v>
      </c>
      <c r="CI4" s="10"/>
      <c r="CJ4" s="10"/>
      <c r="CK4" s="23"/>
      <c r="CL4" s="125" t="s">
        <v>160</v>
      </c>
      <c r="CM4" s="10"/>
      <c r="CN4" s="10"/>
      <c r="CO4" s="10"/>
      <c r="CP4" s="23"/>
      <c r="CQ4" s="125" t="s">
        <v>161</v>
      </c>
      <c r="CR4" s="10"/>
      <c r="CS4" s="10"/>
      <c r="CT4" s="23"/>
      <c r="CU4" s="125" t="s">
        <v>162</v>
      </c>
      <c r="CV4" s="10"/>
      <c r="CW4" s="10"/>
      <c r="CX4" s="23"/>
      <c r="CY4" s="125" t="s">
        <v>163</v>
      </c>
      <c r="CZ4" s="10"/>
      <c r="DA4" s="10"/>
      <c r="DB4" s="10"/>
      <c r="DC4" s="23"/>
      <c r="DD4" s="125" t="s">
        <v>164</v>
      </c>
      <c r="DE4" s="10"/>
      <c r="DF4" s="10"/>
      <c r="DG4" s="23"/>
      <c r="DH4" s="24" t="s">
        <v>85</v>
      </c>
      <c r="DI4" s="24" t="s">
        <v>165</v>
      </c>
      <c r="DJ4" s="145" t="s">
        <v>166</v>
      </c>
      <c r="DK4" s="145" t="s">
        <v>167</v>
      </c>
      <c r="DL4" s="145" t="s">
        <v>168</v>
      </c>
      <c r="DM4" s="145" t="s">
        <v>169</v>
      </c>
    </row>
    <row r="5" ht="21.75" customHeight="1">
      <c r="A5" s="39"/>
      <c r="B5" s="39"/>
      <c r="C5" s="39"/>
      <c r="D5" s="39"/>
      <c r="E5" s="39"/>
      <c r="F5" s="39"/>
      <c r="G5" s="135" t="s">
        <v>170</v>
      </c>
      <c r="H5" s="135" t="s">
        <v>171</v>
      </c>
      <c r="I5" s="135" t="s">
        <v>172</v>
      </c>
      <c r="J5" s="135" t="s">
        <v>173</v>
      </c>
      <c r="K5" s="135" t="s">
        <v>174</v>
      </c>
      <c r="L5" s="135" t="s">
        <v>175</v>
      </c>
      <c r="M5" s="135" t="s">
        <v>176</v>
      </c>
      <c r="N5" s="135" t="s">
        <v>177</v>
      </c>
      <c r="O5" s="135" t="s">
        <v>178</v>
      </c>
      <c r="P5" s="135" t="s">
        <v>179</v>
      </c>
      <c r="Q5" s="135" t="s">
        <v>180</v>
      </c>
      <c r="R5" s="135" t="s">
        <v>181</v>
      </c>
      <c r="S5" s="135" t="s">
        <v>182</v>
      </c>
      <c r="T5" s="135" t="s">
        <v>183</v>
      </c>
      <c r="U5" s="135" t="s">
        <v>184</v>
      </c>
      <c r="V5" s="135" t="s">
        <v>185</v>
      </c>
      <c r="W5" s="135" t="s">
        <v>186</v>
      </c>
      <c r="X5" s="135" t="s">
        <v>187</v>
      </c>
      <c r="Y5" s="135" t="s">
        <v>188</v>
      </c>
      <c r="Z5" s="135" t="s">
        <v>189</v>
      </c>
      <c r="AA5" s="135" t="s">
        <v>190</v>
      </c>
      <c r="AB5" s="135" t="s">
        <v>191</v>
      </c>
      <c r="AC5" s="135" t="s">
        <v>192</v>
      </c>
      <c r="AD5" s="135" t="s">
        <v>193</v>
      </c>
      <c r="AE5" s="135" t="s">
        <v>194</v>
      </c>
      <c r="AF5" s="135" t="s">
        <v>195</v>
      </c>
      <c r="AG5" s="135" t="s">
        <v>196</v>
      </c>
      <c r="AH5" s="135" t="s">
        <v>197</v>
      </c>
      <c r="AI5" s="135" t="s">
        <v>198</v>
      </c>
      <c r="AJ5" s="135" t="s">
        <v>199</v>
      </c>
      <c r="AK5" s="135" t="s">
        <v>200</v>
      </c>
      <c r="AL5" s="135" t="s">
        <v>201</v>
      </c>
      <c r="AM5" s="135" t="s">
        <v>202</v>
      </c>
      <c r="AN5" s="135" t="s">
        <v>203</v>
      </c>
      <c r="AO5" s="135" t="s">
        <v>204</v>
      </c>
      <c r="AP5" s="135" t="s">
        <v>205</v>
      </c>
      <c r="AQ5" s="135" t="s">
        <v>206</v>
      </c>
      <c r="AR5" s="135" t="s">
        <v>207</v>
      </c>
      <c r="AS5" s="135" t="s">
        <v>208</v>
      </c>
      <c r="AT5" s="135" t="s">
        <v>209</v>
      </c>
      <c r="AU5" s="135" t="s">
        <v>210</v>
      </c>
      <c r="AV5" s="135" t="s">
        <v>211</v>
      </c>
      <c r="AW5" s="135" t="s">
        <v>212</v>
      </c>
      <c r="AX5" s="135" t="s">
        <v>213</v>
      </c>
      <c r="AY5" s="135" t="s">
        <v>214</v>
      </c>
      <c r="AZ5" s="135" t="s">
        <v>215</v>
      </c>
      <c r="BA5" s="135" t="s">
        <v>216</v>
      </c>
      <c r="BB5" s="135" t="s">
        <v>217</v>
      </c>
      <c r="BC5" s="135" t="s">
        <v>218</v>
      </c>
      <c r="BD5" s="135" t="s">
        <v>219</v>
      </c>
      <c r="BE5" s="135" t="s">
        <v>220</v>
      </c>
      <c r="BF5" s="135" t="s">
        <v>221</v>
      </c>
      <c r="BG5" s="135" t="s">
        <v>222</v>
      </c>
      <c r="BH5" s="135" t="s">
        <v>223</v>
      </c>
      <c r="BI5" s="135" t="s">
        <v>224</v>
      </c>
      <c r="BJ5" s="135" t="s">
        <v>225</v>
      </c>
      <c r="BK5" s="135" t="s">
        <v>226</v>
      </c>
      <c r="BL5" s="135" t="s">
        <v>227</v>
      </c>
      <c r="BM5" s="135" t="s">
        <v>228</v>
      </c>
      <c r="BN5" s="135" t="s">
        <v>229</v>
      </c>
      <c r="BO5" s="135" t="s">
        <v>230</v>
      </c>
      <c r="BP5" s="135" t="s">
        <v>231</v>
      </c>
      <c r="BQ5" s="135" t="s">
        <v>232</v>
      </c>
      <c r="BR5" s="135" t="s">
        <v>233</v>
      </c>
      <c r="BS5" s="135" t="s">
        <v>234</v>
      </c>
      <c r="BT5" s="135" t="s">
        <v>235</v>
      </c>
      <c r="BU5" s="135" t="s">
        <v>236</v>
      </c>
      <c r="BV5" s="135" t="s">
        <v>237</v>
      </c>
      <c r="BW5" s="135" t="s">
        <v>238</v>
      </c>
      <c r="BX5" s="135" t="s">
        <v>239</v>
      </c>
      <c r="BY5" s="135" t="s">
        <v>240</v>
      </c>
      <c r="BZ5" s="135" t="s">
        <v>241</v>
      </c>
      <c r="CA5" s="135" t="s">
        <v>242</v>
      </c>
      <c r="CB5" s="135" t="s">
        <v>243</v>
      </c>
      <c r="CC5" s="135" t="s">
        <v>244</v>
      </c>
      <c r="CD5" s="135" t="s">
        <v>245</v>
      </c>
      <c r="CE5" s="135" t="s">
        <v>246</v>
      </c>
      <c r="CF5" s="135" t="s">
        <v>247</v>
      </c>
      <c r="CG5" s="135" t="s">
        <v>248</v>
      </c>
      <c r="CH5" s="135" t="s">
        <v>249</v>
      </c>
      <c r="CI5" s="135" t="s">
        <v>250</v>
      </c>
      <c r="CJ5" s="135" t="s">
        <v>251</v>
      </c>
      <c r="CK5" s="135" t="s">
        <v>252</v>
      </c>
      <c r="CL5" s="135" t="s">
        <v>253</v>
      </c>
      <c r="CM5" s="135" t="s">
        <v>254</v>
      </c>
      <c r="CN5" s="135" t="s">
        <v>255</v>
      </c>
      <c r="CO5" s="135" t="s">
        <v>256</v>
      </c>
      <c r="CP5" s="135" t="s">
        <v>257</v>
      </c>
      <c r="CQ5" s="135" t="s">
        <v>258</v>
      </c>
      <c r="CR5" s="135" t="s">
        <v>259</v>
      </c>
      <c r="CS5" s="135" t="s">
        <v>260</v>
      </c>
      <c r="CT5" s="135" t="s">
        <v>261</v>
      </c>
      <c r="CU5" s="135" t="s">
        <v>262</v>
      </c>
      <c r="CV5" s="135" t="s">
        <v>263</v>
      </c>
      <c r="CW5" s="135" t="s">
        <v>264</v>
      </c>
      <c r="CX5" s="135" t="s">
        <v>265</v>
      </c>
      <c r="CY5" s="135" t="s">
        <v>266</v>
      </c>
      <c r="CZ5" s="135" t="s">
        <v>267</v>
      </c>
      <c r="DA5" s="135" t="s">
        <v>268</v>
      </c>
      <c r="DB5" s="135" t="s">
        <v>269</v>
      </c>
      <c r="DC5" s="135" t="s">
        <v>270</v>
      </c>
      <c r="DD5" s="135" t="s">
        <v>271</v>
      </c>
      <c r="DE5" s="135" t="s">
        <v>272</v>
      </c>
      <c r="DF5" s="135" t="s">
        <v>273</v>
      </c>
      <c r="DG5" s="135" t="s">
        <v>274</v>
      </c>
      <c r="DH5" s="39"/>
      <c r="DI5" s="39"/>
      <c r="DJ5" s="3"/>
      <c r="DK5" s="3"/>
      <c r="DL5" s="3"/>
      <c r="DM5" s="3"/>
    </row>
    <row r="6" ht="19.5" customHeight="1">
      <c r="A6" s="146" t="str">
        <f>'Pelan Pengambilan'!B6</f>
        <v>Jururawat</v>
      </c>
      <c r="B6" s="147" t="str">
        <f>'Pelan Pengambilan'!C6</f>
        <v>U5</v>
      </c>
      <c r="C6" s="146" t="str">
        <f t="array" ref="C6">IFERROR(IF(INDEX(Strategi!$F$5:$F$84,MATCH(LARGE(Strategi!$K$5:$K$84,1),Strategi!$K$5:$K$84,0))="","","("&amp;COUNTIFS('Pelan Pengambilan'!$B$6,'Pelan Pengambilan'!$B6,'Pelan Pengambilan'!$C$6,'Pelan Pengambilan'!$C6)&amp;") "&amp;INDEX(Strategi!$F$5:$F$84,MATCH(LARGE(Strategi!$K$5:$K$84,1),Strategi!$K$5:$K$84,0))),"")</f>
        <v>(1) Pengambilan mengikut lokaliti bagi urusan IPTA/IPTS</v>
      </c>
      <c r="D6" s="148" t="s">
        <v>275</v>
      </c>
      <c r="E6" s="149">
        <f>IFERROR(IF(COUNT('Pelan Pengambilan'!H6,'Pelan Pengambilan'!J6,'Pelan Pengambilan'!L6,'Pelan Pengambilan'!N6,'Pelan Pengambilan'!P6,'Pelan Pengambilan'!R6,'Pelan Pengambilan'!T6,'Pelan Pengambilan'!V6,'Pelan Pengambilan'!X6,'Pelan Pengambilan'!Z6,'Pelan Pengambilan'!AB6,'Pelan Pengambilan'!AD6)=0,"",COUNT('Pelan Pengambilan'!I6,'Pelan Pengambilan'!K6,'Pelan Pengambilan'!M6,'Pelan Pengambilan'!O6,'Pelan Pengambilan'!Q6,'Pelan Pengambilan'!S6,'Pelan Pengambilan'!U6,'Pelan Pengambilan'!W6,'Pelan Pengambilan'!Y6,'Pelan Pengambilan'!AA6,'Pelan Pengambilan'!AC6,'Pelan Pengambilan'!AE6)/COUNT('Pelan Pengambilan'!H6,'Pelan Pengambilan'!J6,'Pelan Pengambilan'!L6,'Pelan Pengambilan'!N6,'Pelan Pengambilan'!P6,'Pelan Pengambilan'!R6,'Pelan Pengambilan'!T6,'Pelan Pengambilan'!V6,'Pelan Pengambilan'!X6,'Pelan Pengambilan'!Z6,'Pelan Pengambilan'!AB6,'Pelan Pengambilan'!AD6)),"")</f>
        <v>1</v>
      </c>
      <c r="F6" s="150" t="str">
        <f>IFERROR(IF('Pelan Pengambilan'!G6="","",'Pelan Pengambilan'!G6),"")</f>
        <v>On Track</v>
      </c>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51"/>
      <c r="CM6" s="151"/>
      <c r="CN6" s="151"/>
      <c r="CO6" s="151"/>
      <c r="CP6" s="151"/>
      <c r="CQ6" s="151"/>
      <c r="CR6" s="151"/>
      <c r="CS6" s="151"/>
      <c r="CT6" s="151"/>
      <c r="CU6" s="151"/>
      <c r="CV6" s="151"/>
      <c r="CW6" s="151"/>
      <c r="CX6" s="151"/>
      <c r="CY6" s="151"/>
      <c r="CZ6" s="151"/>
      <c r="DA6" s="151"/>
      <c r="DB6" s="151"/>
      <c r="DC6" s="151"/>
      <c r="DD6" s="151"/>
      <c r="DE6" s="151"/>
      <c r="DF6" s="151"/>
      <c r="DG6" s="151"/>
      <c r="DH6" s="147">
        <f>'Pelan Pengambilan'!AF6</f>
        <v>2240</v>
      </c>
      <c r="DI6" s="147"/>
      <c r="DJ6" s="3">
        <f>IFERROR(MIN('Pelan Pengambilan'!H6,'Pelan Pengambilan'!J6,'Pelan Pengambilan'!L6,'Pelan Pengambilan'!N6,'Pelan Pengambilan'!P6,'Pelan Pengambilan'!R6,'Pelan Pengambilan'!T6,'Pelan Pengambilan'!V6,'Pelan Pengambilan'!X6,'Pelan Pengambilan'!Z6,'Pelan Pengambilan'!AB6,'Pelan Pengambilan'!AD6),"")</f>
        <v>46188</v>
      </c>
      <c r="DK6" s="3">
        <f>IFERROR(MAX('Pelan Pengambilan'!H6,'Pelan Pengambilan'!J6,'Pelan Pengambilan'!L6,'Pelan Pengambilan'!N6,'Pelan Pengambilan'!P6,'Pelan Pengambilan'!R6,'Pelan Pengambilan'!T6,'Pelan Pengambilan'!V6,'Pelan Pengambilan'!X6,'Pelan Pengambilan'!Z6,'Pelan Pengambilan'!AB6,'Pelan Pengambilan'!AD6),"")</f>
        <v>46188</v>
      </c>
      <c r="DL6" s="3">
        <f>IFERROR(MIN('Pelan Pengambilan'!I6,'Pelan Pengambilan'!K6,'Pelan Pengambilan'!M6,'Pelan Pengambilan'!O6,'Pelan Pengambilan'!Q6,'Pelan Pengambilan'!S6,'Pelan Pengambilan'!U6,'Pelan Pengambilan'!W6,'Pelan Pengambilan'!Y6,'Pelan Pengambilan'!AA6,'Pelan Pengambilan'!AC6,'Pelan Pengambilan'!AE6),"")</f>
        <v>46168</v>
      </c>
      <c r="DM6" s="3">
        <f>IFERROR(MAX('Pelan Pengambilan'!I6,'Pelan Pengambilan'!K6,'Pelan Pengambilan'!M6,'Pelan Pengambilan'!O6,'Pelan Pengambilan'!Q6,'Pelan Pengambilan'!S6,'Pelan Pengambilan'!U6,'Pelan Pengambilan'!W6,'Pelan Pengambilan'!Y6,'Pelan Pengambilan'!AA6,'Pelan Pengambilan'!AC6,'Pelan Pengambilan'!AE6),"")</f>
        <v>46168</v>
      </c>
    </row>
    <row r="7" ht="19.5" customHeight="1">
      <c r="A7" s="39"/>
      <c r="B7" s="39"/>
      <c r="C7" s="39"/>
      <c r="D7" s="148" t="s">
        <v>276</v>
      </c>
      <c r="E7" s="39"/>
      <c r="F7" s="39"/>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1"/>
      <c r="BV7" s="151"/>
      <c r="BW7" s="151"/>
      <c r="BX7" s="151"/>
      <c r="BY7" s="151"/>
      <c r="BZ7" s="151"/>
      <c r="CA7" s="151"/>
      <c r="CB7" s="151"/>
      <c r="CC7" s="151"/>
      <c r="CD7" s="151"/>
      <c r="CE7" s="151"/>
      <c r="CF7" s="151"/>
      <c r="CG7" s="151"/>
      <c r="CH7" s="151"/>
      <c r="CI7" s="151"/>
      <c r="CJ7" s="151"/>
      <c r="CK7" s="151"/>
      <c r="CL7" s="151"/>
      <c r="CM7" s="151"/>
      <c r="CN7" s="151"/>
      <c r="CO7" s="151"/>
      <c r="CP7" s="151"/>
      <c r="CQ7" s="151"/>
      <c r="CR7" s="151"/>
      <c r="CS7" s="151"/>
      <c r="CT7" s="151"/>
      <c r="CU7" s="151"/>
      <c r="CV7" s="151"/>
      <c r="CW7" s="151"/>
      <c r="CX7" s="151"/>
      <c r="CY7" s="151"/>
      <c r="CZ7" s="151"/>
      <c r="DA7" s="151"/>
      <c r="DB7" s="151"/>
      <c r="DC7" s="151"/>
      <c r="DD7" s="151"/>
      <c r="DE7" s="151"/>
      <c r="DF7" s="151"/>
      <c r="DG7" s="151"/>
      <c r="DH7" s="39"/>
      <c r="DI7" s="39"/>
      <c r="DJ7" s="3"/>
      <c r="DK7" s="3"/>
      <c r="DL7" s="3"/>
      <c r="DM7" s="3"/>
    </row>
    <row r="8" ht="19.5" customHeight="1">
      <c r="A8" s="146" t="str">
        <f>'Pelan Pengambilan'!B7</f>
        <v>Juruteknologi Makmal Perubatan</v>
      </c>
      <c r="B8" s="147" t="str">
        <f>'Pelan Pengambilan'!C7</f>
        <v>U5</v>
      </c>
      <c r="C8" s="146" t="str">
        <f t="array" ref="C8">IFERROR(IF(INDEX(Strategi!$F$5:$F$84,MATCH(LARGE(Strategi!$K$5:$K$84,2),Strategi!$K$5:$K$84,0))="","","("&amp;COUNTIFS('Pelan Pengambilan'!$B$6:$B$7,'Pelan Pengambilan'!$B7,'Pelan Pengambilan'!$C$6:$C$7,'Pelan Pengambilan'!$C7)&amp;") "&amp;INDEX(Strategi!$F$5:$F$84,MATCH(LARGE(Strategi!$K$5:$K$84,2),Strategi!$K$5:$K$84,0))),"")</f>
        <v>(1) Pelantikan graduan Juruteknologi Makmal Perubatan ILKKM keluaran Jun 2026 (freshie)</v>
      </c>
      <c r="D8" s="148" t="s">
        <v>275</v>
      </c>
      <c r="E8" s="149">
        <f>IFERROR(IF(COUNT('Pelan Pengambilan'!H7,'Pelan Pengambilan'!J7,'Pelan Pengambilan'!L7,'Pelan Pengambilan'!N7,'Pelan Pengambilan'!P7,'Pelan Pengambilan'!R7,'Pelan Pengambilan'!T7,'Pelan Pengambilan'!V7,'Pelan Pengambilan'!X7,'Pelan Pengambilan'!Z7,'Pelan Pengambilan'!AB7,'Pelan Pengambilan'!AD7)=0,"",COUNT('Pelan Pengambilan'!I7,'Pelan Pengambilan'!K7,'Pelan Pengambilan'!M7,'Pelan Pengambilan'!O7,'Pelan Pengambilan'!Q7,'Pelan Pengambilan'!S7,'Pelan Pengambilan'!U7,'Pelan Pengambilan'!W7,'Pelan Pengambilan'!Y7,'Pelan Pengambilan'!AA7,'Pelan Pengambilan'!AC7,'Pelan Pengambilan'!AE7)/COUNT('Pelan Pengambilan'!H7,'Pelan Pengambilan'!J7,'Pelan Pengambilan'!L7,'Pelan Pengambilan'!N7,'Pelan Pengambilan'!P7,'Pelan Pengambilan'!R7,'Pelan Pengambilan'!T7,'Pelan Pengambilan'!V7,'Pelan Pengambilan'!X7,'Pelan Pengambilan'!Z7,'Pelan Pengambilan'!AB7,'Pelan Pengambilan'!AD7)),"")</f>
        <v>0</v>
      </c>
      <c r="F8" s="150" t="str">
        <f>IFERROR(IF('Pelan Pengambilan'!G7="","",'Pelan Pengambilan'!G7),"")</f>
        <v/>
      </c>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47">
        <f>'Pelan Pengambilan'!AF7</f>
        <v>84</v>
      </c>
      <c r="DI8" s="147"/>
      <c r="DJ8" s="3">
        <f>IFERROR(MIN('Pelan Pengambilan'!H7,'Pelan Pengambilan'!J7,'Pelan Pengambilan'!L7,'Pelan Pengambilan'!N7,'Pelan Pengambilan'!P7,'Pelan Pengambilan'!R7,'Pelan Pengambilan'!T7,'Pelan Pengambilan'!V7,'Pelan Pengambilan'!X7,'Pelan Pengambilan'!Z7,'Pelan Pengambilan'!AB7,'Pelan Pengambilan'!AD7),"")</f>
        <v>46237</v>
      </c>
      <c r="DK8" s="3">
        <f>IFERROR(MAX('Pelan Pengambilan'!H7,'Pelan Pengambilan'!J7,'Pelan Pengambilan'!L7,'Pelan Pengambilan'!N7,'Pelan Pengambilan'!P7,'Pelan Pengambilan'!R7,'Pelan Pengambilan'!T7,'Pelan Pengambilan'!V7,'Pelan Pengambilan'!X7,'Pelan Pengambilan'!Z7,'Pelan Pengambilan'!AB7,'Pelan Pengambilan'!AD7),"")</f>
        <v>46237</v>
      </c>
      <c r="DL8" s="3">
        <f>IFERROR(MIN('Pelan Pengambilan'!I7,'Pelan Pengambilan'!K7,'Pelan Pengambilan'!M7,'Pelan Pengambilan'!O7,'Pelan Pengambilan'!Q7,'Pelan Pengambilan'!S7,'Pelan Pengambilan'!U7,'Pelan Pengambilan'!W7,'Pelan Pengambilan'!Y7,'Pelan Pengambilan'!AA7,'Pelan Pengambilan'!AC7,'Pelan Pengambilan'!AE7),"")</f>
        <v>0</v>
      </c>
      <c r="DM8" s="3">
        <f>IFERROR(MAX('Pelan Pengambilan'!I7,'Pelan Pengambilan'!K7,'Pelan Pengambilan'!M7,'Pelan Pengambilan'!O7,'Pelan Pengambilan'!Q7,'Pelan Pengambilan'!S7,'Pelan Pengambilan'!U7,'Pelan Pengambilan'!W7,'Pelan Pengambilan'!Y7,'Pelan Pengambilan'!AA7,'Pelan Pengambilan'!AC7,'Pelan Pengambilan'!AE7),"")</f>
        <v>0</v>
      </c>
    </row>
    <row r="9" ht="19.5" customHeight="1">
      <c r="A9" s="39"/>
      <c r="B9" s="39"/>
      <c r="C9" s="39"/>
      <c r="D9" s="148" t="s">
        <v>276</v>
      </c>
      <c r="E9" s="39"/>
      <c r="F9" s="39"/>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39"/>
      <c r="DI9" s="39"/>
      <c r="DJ9" s="3"/>
      <c r="DK9" s="3"/>
      <c r="DL9" s="3"/>
      <c r="DM9" s="3"/>
    </row>
    <row r="10" ht="19.5" customHeight="1">
      <c r="A10" s="146" t="str">
        <f>'Pelan Pengambilan'!B8</f>
        <v>Juruteknologi Makmal Perubatan</v>
      </c>
      <c r="B10" s="147" t="str">
        <f>'Pelan Pengambilan'!C8</f>
        <v>U5</v>
      </c>
      <c r="C10" s="146" t="str">
        <f t="array" ref="C10">IFERROR(IF(INDEX(Strategi!$F$5:$F$84,MATCH(LARGE(Strategi!$K$5:$K$84,3),Strategi!$K$5:$K$84,0))="","","("&amp;COUNTIFS('Pelan Pengambilan'!$B$6:$B$8,'Pelan Pengambilan'!$B8,'Pelan Pengambilan'!$C$6:$C$8,'Pelan Pengambilan'!$C8)&amp;") "&amp;INDEX(Strategi!$F$5:$F$84,MATCH(LARGE(Strategi!$K$5:$K$84,3),Strategi!$K$5:$K$84,0))),"")</f>
        <v>(2) Pelantikan graduan Juruteknologi Makmal Perubatan (IPTA/IPTS)</v>
      </c>
      <c r="D10" s="148" t="s">
        <v>275</v>
      </c>
      <c r="E10" s="149">
        <f>IFERROR(IF(COUNT('Pelan Pengambilan'!H8,'Pelan Pengambilan'!J8,'Pelan Pengambilan'!L8,'Pelan Pengambilan'!N8,'Pelan Pengambilan'!P8,'Pelan Pengambilan'!R8,'Pelan Pengambilan'!T8,'Pelan Pengambilan'!V8,'Pelan Pengambilan'!X8,'Pelan Pengambilan'!Z8,'Pelan Pengambilan'!AB8,'Pelan Pengambilan'!AD8)=0,"",COUNT('Pelan Pengambilan'!I8,'Pelan Pengambilan'!K8,'Pelan Pengambilan'!M8,'Pelan Pengambilan'!O8,'Pelan Pengambilan'!Q8,'Pelan Pengambilan'!S8,'Pelan Pengambilan'!U8,'Pelan Pengambilan'!W8,'Pelan Pengambilan'!Y8,'Pelan Pengambilan'!AA8,'Pelan Pengambilan'!AC8,'Pelan Pengambilan'!AE8)/COUNT('Pelan Pengambilan'!H8,'Pelan Pengambilan'!J8,'Pelan Pengambilan'!L8,'Pelan Pengambilan'!N8,'Pelan Pengambilan'!P8,'Pelan Pengambilan'!R8,'Pelan Pengambilan'!T8,'Pelan Pengambilan'!V8,'Pelan Pengambilan'!X8,'Pelan Pengambilan'!Z8,'Pelan Pengambilan'!AB8,'Pelan Pengambilan'!AD8)),"")</f>
        <v>0</v>
      </c>
      <c r="F10" s="150" t="str">
        <f>IFERROR(IF('Pelan Pengambilan'!G8="","",'Pelan Pengambilan'!G8),"")</f>
        <v/>
      </c>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47">
        <f>'Pelan Pengambilan'!AF8</f>
        <v>51</v>
      </c>
      <c r="DI10" s="147"/>
      <c r="DJ10" s="3">
        <f>IFERROR(MIN('Pelan Pengambilan'!H8,'Pelan Pengambilan'!J8,'Pelan Pengambilan'!L8,'Pelan Pengambilan'!N8,'Pelan Pengambilan'!P8,'Pelan Pengambilan'!R8,'Pelan Pengambilan'!T8,'Pelan Pengambilan'!V8,'Pelan Pengambilan'!X8,'Pelan Pengambilan'!Z8,'Pelan Pengambilan'!AB8,'Pelan Pengambilan'!AD8),"")</f>
        <v>46206</v>
      </c>
      <c r="DK10" s="3">
        <f>IFERROR(MAX('Pelan Pengambilan'!H8,'Pelan Pengambilan'!J8,'Pelan Pengambilan'!L8,'Pelan Pengambilan'!N8,'Pelan Pengambilan'!P8,'Pelan Pengambilan'!R8,'Pelan Pengambilan'!T8,'Pelan Pengambilan'!V8,'Pelan Pengambilan'!X8,'Pelan Pengambilan'!Z8,'Pelan Pengambilan'!AB8,'Pelan Pengambilan'!AD8),"")</f>
        <v>46206</v>
      </c>
      <c r="DL10" s="3">
        <f>IFERROR(MIN('Pelan Pengambilan'!I8,'Pelan Pengambilan'!K8,'Pelan Pengambilan'!M8,'Pelan Pengambilan'!O8,'Pelan Pengambilan'!Q8,'Pelan Pengambilan'!S8,'Pelan Pengambilan'!U8,'Pelan Pengambilan'!W8,'Pelan Pengambilan'!Y8,'Pelan Pengambilan'!AA8,'Pelan Pengambilan'!AC8,'Pelan Pengambilan'!AE8),"")</f>
        <v>0</v>
      </c>
      <c r="DM10" s="3">
        <f>IFERROR(MAX('Pelan Pengambilan'!I8,'Pelan Pengambilan'!K8,'Pelan Pengambilan'!M8,'Pelan Pengambilan'!O8,'Pelan Pengambilan'!Q8,'Pelan Pengambilan'!S8,'Pelan Pengambilan'!U8,'Pelan Pengambilan'!W8,'Pelan Pengambilan'!Y8,'Pelan Pengambilan'!AA8,'Pelan Pengambilan'!AC8,'Pelan Pengambilan'!AE8),"")</f>
        <v>0</v>
      </c>
    </row>
    <row r="11" ht="19.5" customHeight="1">
      <c r="A11" s="39"/>
      <c r="B11" s="39"/>
      <c r="C11" s="39"/>
      <c r="D11" s="148" t="s">
        <v>276</v>
      </c>
      <c r="E11" s="39"/>
      <c r="F11" s="39"/>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39"/>
      <c r="DI11" s="39"/>
      <c r="DJ11" s="3"/>
      <c r="DK11" s="3"/>
      <c r="DL11" s="3"/>
      <c r="DM11" s="3"/>
    </row>
    <row r="12" ht="19.5" customHeight="1">
      <c r="A12" s="146" t="str">
        <f>'Pelan Pengambilan'!B9</f>
        <v>Pembantu Perawatan Kesihatan</v>
      </c>
      <c r="B12" s="147" t="str">
        <f>'Pelan Pengambilan'!C9</f>
        <v>U1</v>
      </c>
      <c r="C12" s="146" t="str">
        <f t="array" ref="C12">IFERROR(IF(INDEX(Strategi!$F$5:$F$84,MATCH(LARGE(Strategi!$K$5:$K$84,4),Strategi!$K$5:$K$84,0))="","","("&amp;COUNTIFS('Pelan Pengambilan'!$B$6:$B$9,'Pelan Pengambilan'!$B9,'Pelan Pengambilan'!$C$6:$C$9,'Pelan Pengambilan'!$C9)&amp;") "&amp;INDEX(Strategi!$F$5:$F$84,MATCH(LARGE(Strategi!$K$5:$K$84,4),Strategi!$K$5:$K$84,0))),"")</f>
        <v>(1) Pelaksanaan pengambilan mengikut kekosongan jawatan</v>
      </c>
      <c r="D12" s="148" t="s">
        <v>275</v>
      </c>
      <c r="E12" s="149" t="str">
        <f>IFERROR(IF(COUNT('Pelan Pengambilan'!H9,'Pelan Pengambilan'!J9,'Pelan Pengambilan'!L9,'Pelan Pengambilan'!N9,'Pelan Pengambilan'!P9,'Pelan Pengambilan'!R9,'Pelan Pengambilan'!T9,'Pelan Pengambilan'!V9,'Pelan Pengambilan'!X9,'Pelan Pengambilan'!Z9,'Pelan Pengambilan'!AB9,'Pelan Pengambilan'!AD9)=0,"",COUNT('Pelan Pengambilan'!I9,'Pelan Pengambilan'!K9,'Pelan Pengambilan'!M9,'Pelan Pengambilan'!O9,'Pelan Pengambilan'!Q9,'Pelan Pengambilan'!S9,'Pelan Pengambilan'!U9,'Pelan Pengambilan'!W9,'Pelan Pengambilan'!Y9,'Pelan Pengambilan'!AA9,'Pelan Pengambilan'!AC9,'Pelan Pengambilan'!AE9)/COUNT('Pelan Pengambilan'!H9,'Pelan Pengambilan'!J9,'Pelan Pengambilan'!L9,'Pelan Pengambilan'!N9,'Pelan Pengambilan'!P9,'Pelan Pengambilan'!R9,'Pelan Pengambilan'!T9,'Pelan Pengambilan'!V9,'Pelan Pengambilan'!X9,'Pelan Pengambilan'!Z9,'Pelan Pengambilan'!AB9,'Pelan Pengambilan'!AD9)),"")</f>
        <v/>
      </c>
      <c r="F12" s="150" t="str">
        <f>IFERROR(IF('Pelan Pengambilan'!G9="","",'Pelan Pengambilan'!G9),"")</f>
        <v/>
      </c>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c r="BM12" s="151"/>
      <c r="BN12" s="151"/>
      <c r="BO12" s="151"/>
      <c r="BP12" s="151"/>
      <c r="BQ12" s="151"/>
      <c r="BR12" s="151"/>
      <c r="BS12" s="151"/>
      <c r="BT12" s="151"/>
      <c r="BU12" s="151"/>
      <c r="BV12" s="151"/>
      <c r="BW12" s="151"/>
      <c r="BX12" s="151"/>
      <c r="BY12" s="151"/>
      <c r="BZ12" s="151"/>
      <c r="CA12" s="151"/>
      <c r="CB12" s="151"/>
      <c r="CC12" s="151"/>
      <c r="CD12" s="151"/>
      <c r="CE12" s="151"/>
      <c r="CF12" s="151"/>
      <c r="CG12" s="151"/>
      <c r="CH12" s="151"/>
      <c r="CI12" s="151"/>
      <c r="CJ12" s="151"/>
      <c r="CK12" s="151"/>
      <c r="CL12" s="151"/>
      <c r="CM12" s="151"/>
      <c r="CN12" s="151"/>
      <c r="CO12" s="151"/>
      <c r="CP12" s="151"/>
      <c r="CQ12" s="151"/>
      <c r="CR12" s="151"/>
      <c r="CS12" s="151"/>
      <c r="CT12" s="151"/>
      <c r="CU12" s="151"/>
      <c r="CV12" s="151"/>
      <c r="CW12" s="151"/>
      <c r="CX12" s="151"/>
      <c r="CY12" s="151"/>
      <c r="CZ12" s="151"/>
      <c r="DA12" s="151"/>
      <c r="DB12" s="151"/>
      <c r="DC12" s="151"/>
      <c r="DD12" s="151"/>
      <c r="DE12" s="151"/>
      <c r="DF12" s="151"/>
      <c r="DG12" s="151"/>
      <c r="DH12" s="147">
        <f>'Pelan Pengambilan'!AF9</f>
        <v>1231</v>
      </c>
      <c r="DI12" s="147"/>
      <c r="DJ12" s="3">
        <f>IFERROR(MIN('Pelan Pengambilan'!H9,'Pelan Pengambilan'!J9,'Pelan Pengambilan'!L9,'Pelan Pengambilan'!N9,'Pelan Pengambilan'!P9,'Pelan Pengambilan'!R9,'Pelan Pengambilan'!T9,'Pelan Pengambilan'!V9,'Pelan Pengambilan'!X9,'Pelan Pengambilan'!Z9,'Pelan Pengambilan'!AB9,'Pelan Pengambilan'!AD9),"")</f>
        <v>0</v>
      </c>
      <c r="DK12" s="3">
        <f>IFERROR(MAX('Pelan Pengambilan'!H9,'Pelan Pengambilan'!J9,'Pelan Pengambilan'!L9,'Pelan Pengambilan'!N9,'Pelan Pengambilan'!P9,'Pelan Pengambilan'!R9,'Pelan Pengambilan'!T9,'Pelan Pengambilan'!V9,'Pelan Pengambilan'!X9,'Pelan Pengambilan'!Z9,'Pelan Pengambilan'!AB9,'Pelan Pengambilan'!AD9),"")</f>
        <v>0</v>
      </c>
      <c r="DL12" s="3">
        <f>IFERROR(MIN('Pelan Pengambilan'!I9,'Pelan Pengambilan'!K9,'Pelan Pengambilan'!M9,'Pelan Pengambilan'!O9,'Pelan Pengambilan'!Q9,'Pelan Pengambilan'!S9,'Pelan Pengambilan'!U9,'Pelan Pengambilan'!W9,'Pelan Pengambilan'!Y9,'Pelan Pengambilan'!AA9,'Pelan Pengambilan'!AC9,'Pelan Pengambilan'!AE9),"")</f>
        <v>0</v>
      </c>
      <c r="DM12" s="3">
        <f>IFERROR(MAX('Pelan Pengambilan'!I9,'Pelan Pengambilan'!K9,'Pelan Pengambilan'!M9,'Pelan Pengambilan'!O9,'Pelan Pengambilan'!Q9,'Pelan Pengambilan'!S9,'Pelan Pengambilan'!U9,'Pelan Pengambilan'!W9,'Pelan Pengambilan'!Y9,'Pelan Pengambilan'!AA9,'Pelan Pengambilan'!AC9,'Pelan Pengambilan'!AE9),"")</f>
        <v>0</v>
      </c>
    </row>
    <row r="13" ht="19.5" customHeight="1">
      <c r="A13" s="39"/>
      <c r="B13" s="39"/>
      <c r="C13" s="39"/>
      <c r="D13" s="148" t="s">
        <v>276</v>
      </c>
      <c r="E13" s="39"/>
      <c r="F13" s="39"/>
      <c r="G13" s="151"/>
      <c r="H13" s="151"/>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c r="BI13" s="151"/>
      <c r="BJ13" s="151"/>
      <c r="BK13" s="151"/>
      <c r="BL13" s="151"/>
      <c r="BM13" s="151"/>
      <c r="BN13" s="151"/>
      <c r="BO13" s="151"/>
      <c r="BP13" s="151"/>
      <c r="BQ13" s="151"/>
      <c r="BR13" s="151"/>
      <c r="BS13" s="151"/>
      <c r="BT13" s="151"/>
      <c r="BU13" s="151"/>
      <c r="BV13" s="151"/>
      <c r="BW13" s="151"/>
      <c r="BX13" s="151"/>
      <c r="BY13" s="151"/>
      <c r="BZ13" s="151"/>
      <c r="CA13" s="151"/>
      <c r="CB13" s="151"/>
      <c r="CC13" s="151"/>
      <c r="CD13" s="151"/>
      <c r="CE13" s="151"/>
      <c r="CF13" s="151"/>
      <c r="CG13" s="151"/>
      <c r="CH13" s="151"/>
      <c r="CI13" s="151"/>
      <c r="CJ13" s="151"/>
      <c r="CK13" s="151"/>
      <c r="CL13" s="151"/>
      <c r="CM13" s="151"/>
      <c r="CN13" s="151"/>
      <c r="CO13" s="151"/>
      <c r="CP13" s="151"/>
      <c r="CQ13" s="151"/>
      <c r="CR13" s="151"/>
      <c r="CS13" s="151"/>
      <c r="CT13" s="151"/>
      <c r="CU13" s="151"/>
      <c r="CV13" s="151"/>
      <c r="CW13" s="151"/>
      <c r="CX13" s="151"/>
      <c r="CY13" s="151"/>
      <c r="CZ13" s="151"/>
      <c r="DA13" s="151"/>
      <c r="DB13" s="151"/>
      <c r="DC13" s="151"/>
      <c r="DD13" s="151"/>
      <c r="DE13" s="151"/>
      <c r="DF13" s="151"/>
      <c r="DG13" s="151"/>
      <c r="DH13" s="39"/>
      <c r="DI13" s="39"/>
      <c r="DJ13" s="3"/>
      <c r="DK13" s="3"/>
      <c r="DL13" s="3"/>
      <c r="DM13" s="3"/>
    </row>
    <row r="14" ht="19.5" customHeight="1">
      <c r="A14" s="146" t="str">
        <f>'Pelan Pengambilan'!B10</f>
        <v>Penolong Pegawai Perubatan</v>
      </c>
      <c r="B14" s="147" t="str">
        <f>'Pelan Pengambilan'!C10</f>
        <v>U5</v>
      </c>
      <c r="C14" s="146" t="str">
        <f t="array" ref="C14">IFERROR(IF(INDEX(Strategi!$F$5:$F$84,MATCH(LARGE(Strategi!$K$5:$K$84,5),Strategi!$K$5:$K$84,0))="","","("&amp;COUNTIFS('Pelan Pengambilan'!$B$6:$B$10,'Pelan Pengambilan'!$B10,'Pelan Pengambilan'!$C$6:$C$10,'Pelan Pengambilan'!$C10)&amp;") "&amp;INDEX(Strategi!$F$5:$F$84,MATCH(LARGE(Strategi!$K$5:$K$84,5),Strategi!$K$5:$K$84,0))),"")</f>
        <v>(1) Pelantikan pegawai CoS Covid ke LKI</v>
      </c>
      <c r="D14" s="148" t="s">
        <v>275</v>
      </c>
      <c r="E14" s="149">
        <f>IFERROR(IF(COUNT('Pelan Pengambilan'!H10,'Pelan Pengambilan'!J10,'Pelan Pengambilan'!L10,'Pelan Pengambilan'!N10,'Pelan Pengambilan'!P10,'Pelan Pengambilan'!R10,'Pelan Pengambilan'!T10,'Pelan Pengambilan'!V10,'Pelan Pengambilan'!X10,'Pelan Pengambilan'!Z10,'Pelan Pengambilan'!AB10,'Pelan Pengambilan'!AD10)=0,"",COUNT('Pelan Pengambilan'!I10,'Pelan Pengambilan'!K10,'Pelan Pengambilan'!M10,'Pelan Pengambilan'!O10,'Pelan Pengambilan'!Q10,'Pelan Pengambilan'!S10,'Pelan Pengambilan'!U10,'Pelan Pengambilan'!W10,'Pelan Pengambilan'!Y10,'Pelan Pengambilan'!AA10,'Pelan Pengambilan'!AC10,'Pelan Pengambilan'!AE10)/COUNT('Pelan Pengambilan'!H10,'Pelan Pengambilan'!J10,'Pelan Pengambilan'!L10,'Pelan Pengambilan'!N10,'Pelan Pengambilan'!P10,'Pelan Pengambilan'!R10,'Pelan Pengambilan'!T10,'Pelan Pengambilan'!V10,'Pelan Pengambilan'!X10,'Pelan Pengambilan'!Z10,'Pelan Pengambilan'!AB10,'Pelan Pengambilan'!AD10)),"")</f>
        <v>0</v>
      </c>
      <c r="F14" s="150" t="str">
        <f>IFERROR(IF('Pelan Pengambilan'!G10="","",'Pelan Pengambilan'!G10),"")</f>
        <v/>
      </c>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151"/>
      <c r="DC14" s="151"/>
      <c r="DD14" s="151"/>
      <c r="DE14" s="151"/>
      <c r="DF14" s="151"/>
      <c r="DG14" s="151"/>
      <c r="DH14" s="147">
        <f>'Pelan Pengambilan'!AF10</f>
        <v>531</v>
      </c>
      <c r="DI14" s="147"/>
      <c r="DJ14" s="3">
        <f>IFERROR(MIN('Pelan Pengambilan'!H10,'Pelan Pengambilan'!J10,'Pelan Pengambilan'!L10,'Pelan Pengambilan'!N10,'Pelan Pengambilan'!P10,'Pelan Pengambilan'!R10,'Pelan Pengambilan'!T10,'Pelan Pengambilan'!V10,'Pelan Pengambilan'!X10,'Pelan Pengambilan'!Z10,'Pelan Pengambilan'!AB10,'Pelan Pengambilan'!AD10),"")</f>
        <v>46293</v>
      </c>
      <c r="DK14" s="3">
        <f>IFERROR(MAX('Pelan Pengambilan'!H10,'Pelan Pengambilan'!J10,'Pelan Pengambilan'!L10,'Pelan Pengambilan'!N10,'Pelan Pengambilan'!P10,'Pelan Pengambilan'!R10,'Pelan Pengambilan'!T10,'Pelan Pengambilan'!V10,'Pelan Pengambilan'!X10,'Pelan Pengambilan'!Z10,'Pelan Pengambilan'!AB10,'Pelan Pengambilan'!AD10),"")</f>
        <v>46293</v>
      </c>
      <c r="DL14" s="3">
        <f>IFERROR(MIN('Pelan Pengambilan'!I10,'Pelan Pengambilan'!K10,'Pelan Pengambilan'!M10,'Pelan Pengambilan'!O10,'Pelan Pengambilan'!Q10,'Pelan Pengambilan'!S10,'Pelan Pengambilan'!U10,'Pelan Pengambilan'!W10,'Pelan Pengambilan'!Y10,'Pelan Pengambilan'!AA10,'Pelan Pengambilan'!AC10,'Pelan Pengambilan'!AE10),"")</f>
        <v>0</v>
      </c>
      <c r="DM14" s="3">
        <f>IFERROR(MAX('Pelan Pengambilan'!I10,'Pelan Pengambilan'!K10,'Pelan Pengambilan'!M10,'Pelan Pengambilan'!O10,'Pelan Pengambilan'!Q10,'Pelan Pengambilan'!S10,'Pelan Pengambilan'!U10,'Pelan Pengambilan'!W10,'Pelan Pengambilan'!Y10,'Pelan Pengambilan'!AA10,'Pelan Pengambilan'!AC10,'Pelan Pengambilan'!AE10),"")</f>
        <v>0</v>
      </c>
    </row>
    <row r="15" ht="19.5" customHeight="1">
      <c r="A15" s="39"/>
      <c r="B15" s="39"/>
      <c r="C15" s="39"/>
      <c r="D15" s="148" t="s">
        <v>276</v>
      </c>
      <c r="E15" s="39"/>
      <c r="F15" s="39"/>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1"/>
      <c r="BW15" s="151"/>
      <c r="BX15" s="151"/>
      <c r="BY15" s="151"/>
      <c r="BZ15" s="151"/>
      <c r="CA15" s="151"/>
      <c r="CB15" s="151"/>
      <c r="CC15" s="151"/>
      <c r="CD15" s="151"/>
      <c r="CE15" s="151"/>
      <c r="CF15" s="151"/>
      <c r="CG15" s="151"/>
      <c r="CH15" s="151"/>
      <c r="CI15" s="151"/>
      <c r="CJ15" s="151"/>
      <c r="CK15" s="151"/>
      <c r="CL15" s="151"/>
      <c r="CM15" s="151"/>
      <c r="CN15" s="151"/>
      <c r="CO15" s="151"/>
      <c r="CP15" s="151"/>
      <c r="CQ15" s="151"/>
      <c r="CR15" s="151"/>
      <c r="CS15" s="151"/>
      <c r="CT15" s="151"/>
      <c r="CU15" s="151"/>
      <c r="CV15" s="151"/>
      <c r="CW15" s="151"/>
      <c r="CX15" s="151"/>
      <c r="CY15" s="151"/>
      <c r="CZ15" s="151"/>
      <c r="DA15" s="151"/>
      <c r="DB15" s="151"/>
      <c r="DC15" s="151"/>
      <c r="DD15" s="151"/>
      <c r="DE15" s="151"/>
      <c r="DF15" s="151"/>
      <c r="DG15" s="151"/>
      <c r="DH15" s="39"/>
      <c r="DI15" s="39"/>
      <c r="DJ15" s="3"/>
      <c r="DK15" s="3"/>
      <c r="DL15" s="3"/>
      <c r="DM15" s="3"/>
    </row>
    <row r="16" ht="19.5" customHeight="1">
      <c r="A16" s="146" t="str">
        <f>'Pelan Pengambilan'!B11</f>
        <v>Juruteknologi Pergigian</v>
      </c>
      <c r="B16" s="147" t="str">
        <f>'Pelan Pengambilan'!C11</f>
        <v>U5</v>
      </c>
      <c r="C16" s="146" t="str">
        <f t="array" ref="C16">IFERROR(IF(INDEX(Strategi!$F$5:$F$84,MATCH(LARGE(Strategi!$K$5:$K$84,6),Strategi!$K$5:$K$84,0))="","","("&amp;COUNTIFS('Pelan Pengambilan'!$B$6:$B$11,'Pelan Pengambilan'!$B11,'Pelan Pengambilan'!$C$6:$C$11,'Pelan Pengambilan'!$C11)&amp;") "&amp;INDEX(Strategi!$F$5:$F$84,MATCH(LARGE(Strategi!$K$5:$K$84,6),Strategi!$K$5:$K$84,0))),"")</f>
        <v>(1) Pelantikan graduan Juruteknologi Pergigian ILKKM keluaran Jun 2026 (freshie dan PSL)</v>
      </c>
      <c r="D16" s="148" t="s">
        <v>275</v>
      </c>
      <c r="E16" s="149">
        <f>IFERROR(IF(COUNT('Pelan Pengambilan'!H11,'Pelan Pengambilan'!J11,'Pelan Pengambilan'!L11,'Pelan Pengambilan'!N11,'Pelan Pengambilan'!P11,'Pelan Pengambilan'!R11,'Pelan Pengambilan'!T11,'Pelan Pengambilan'!V11,'Pelan Pengambilan'!X11,'Pelan Pengambilan'!Z11,'Pelan Pengambilan'!AB11,'Pelan Pengambilan'!AD11)=0,"",COUNT('Pelan Pengambilan'!I11,'Pelan Pengambilan'!K11,'Pelan Pengambilan'!M11,'Pelan Pengambilan'!O11,'Pelan Pengambilan'!Q11,'Pelan Pengambilan'!S11,'Pelan Pengambilan'!U11,'Pelan Pengambilan'!W11,'Pelan Pengambilan'!Y11,'Pelan Pengambilan'!AA11,'Pelan Pengambilan'!AC11,'Pelan Pengambilan'!AE11)/COUNT('Pelan Pengambilan'!H11,'Pelan Pengambilan'!J11,'Pelan Pengambilan'!L11,'Pelan Pengambilan'!N11,'Pelan Pengambilan'!P11,'Pelan Pengambilan'!R11,'Pelan Pengambilan'!T11,'Pelan Pengambilan'!V11,'Pelan Pengambilan'!X11,'Pelan Pengambilan'!Z11,'Pelan Pengambilan'!AB11,'Pelan Pengambilan'!AD11)),"")</f>
        <v>0</v>
      </c>
      <c r="F16" s="150" t="str">
        <f>IFERROR(IF('Pelan Pengambilan'!G11="","",'Pelan Pengambilan'!G11),"")</f>
        <v/>
      </c>
      <c r="G16" s="151"/>
      <c r="H16" s="151"/>
      <c r="I16" s="151"/>
      <c r="J16" s="151"/>
      <c r="K16" s="151"/>
      <c r="L16" s="151"/>
      <c r="M16" s="151"/>
      <c r="N16" s="151"/>
      <c r="O16" s="151"/>
      <c r="P16" s="151"/>
      <c r="Q16" s="151"/>
      <c r="R16" s="151"/>
      <c r="S16" s="151"/>
      <c r="T16" s="151"/>
      <c r="U16" s="151"/>
      <c r="V16" s="151"/>
      <c r="W16" s="151"/>
      <c r="X16" s="151"/>
      <c r="Y16" s="151"/>
      <c r="Z16" s="151"/>
      <c r="AA16" s="151"/>
      <c r="AB16" s="151"/>
      <c r="AC16" s="151"/>
      <c r="AD16" s="151"/>
      <c r="AE16" s="151"/>
      <c r="AF16" s="151"/>
      <c r="AG16" s="151"/>
      <c r="AH16" s="151"/>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c r="BI16" s="151"/>
      <c r="BJ16" s="151"/>
      <c r="BK16" s="151"/>
      <c r="BL16" s="151"/>
      <c r="BM16" s="151"/>
      <c r="BN16" s="151"/>
      <c r="BO16" s="151"/>
      <c r="BP16" s="151"/>
      <c r="BQ16" s="151"/>
      <c r="BR16" s="151"/>
      <c r="BS16" s="151"/>
      <c r="BT16" s="151"/>
      <c r="BU16" s="151"/>
      <c r="BV16" s="151"/>
      <c r="BW16" s="151"/>
      <c r="BX16" s="151"/>
      <c r="BY16" s="151"/>
      <c r="BZ16" s="151"/>
      <c r="CA16" s="151"/>
      <c r="CB16" s="151"/>
      <c r="CC16" s="151"/>
      <c r="CD16" s="151"/>
      <c r="CE16" s="151"/>
      <c r="CF16" s="151"/>
      <c r="CG16" s="151"/>
      <c r="CH16" s="151"/>
      <c r="CI16" s="151"/>
      <c r="CJ16" s="151"/>
      <c r="CK16" s="151"/>
      <c r="CL16" s="151"/>
      <c r="CM16" s="151"/>
      <c r="CN16" s="151"/>
      <c r="CO16" s="151"/>
      <c r="CP16" s="151"/>
      <c r="CQ16" s="151"/>
      <c r="CR16" s="151"/>
      <c r="CS16" s="151"/>
      <c r="CT16" s="151"/>
      <c r="CU16" s="151"/>
      <c r="CV16" s="151"/>
      <c r="CW16" s="151"/>
      <c r="CX16" s="151"/>
      <c r="CY16" s="151"/>
      <c r="CZ16" s="151"/>
      <c r="DA16" s="151"/>
      <c r="DB16" s="151"/>
      <c r="DC16" s="151"/>
      <c r="DD16" s="151"/>
      <c r="DE16" s="151"/>
      <c r="DF16" s="151"/>
      <c r="DG16" s="151"/>
      <c r="DH16" s="147">
        <f>'Pelan Pengambilan'!AF11</f>
        <v>41</v>
      </c>
      <c r="DI16" s="147"/>
      <c r="DJ16" s="3">
        <f>IFERROR(MIN('Pelan Pengambilan'!H11,'Pelan Pengambilan'!J11,'Pelan Pengambilan'!L11,'Pelan Pengambilan'!N11,'Pelan Pengambilan'!P11,'Pelan Pengambilan'!R11,'Pelan Pengambilan'!T11,'Pelan Pengambilan'!V11,'Pelan Pengambilan'!X11,'Pelan Pengambilan'!Z11,'Pelan Pengambilan'!AB11,'Pelan Pengambilan'!AD11),"")</f>
        <v>46237</v>
      </c>
      <c r="DK16" s="3">
        <f>IFERROR(MAX('Pelan Pengambilan'!H11,'Pelan Pengambilan'!J11,'Pelan Pengambilan'!L11,'Pelan Pengambilan'!N11,'Pelan Pengambilan'!P11,'Pelan Pengambilan'!R11,'Pelan Pengambilan'!T11,'Pelan Pengambilan'!V11,'Pelan Pengambilan'!X11,'Pelan Pengambilan'!Z11,'Pelan Pengambilan'!AB11,'Pelan Pengambilan'!AD11),"")</f>
        <v>46237</v>
      </c>
      <c r="DL16" s="3">
        <f>IFERROR(MIN('Pelan Pengambilan'!I11,'Pelan Pengambilan'!K11,'Pelan Pengambilan'!M11,'Pelan Pengambilan'!O11,'Pelan Pengambilan'!Q11,'Pelan Pengambilan'!S11,'Pelan Pengambilan'!U11,'Pelan Pengambilan'!W11,'Pelan Pengambilan'!Y11,'Pelan Pengambilan'!AA11,'Pelan Pengambilan'!AC11,'Pelan Pengambilan'!AE11),"")</f>
        <v>0</v>
      </c>
      <c r="DM16" s="3">
        <f>IFERROR(MAX('Pelan Pengambilan'!I11,'Pelan Pengambilan'!K11,'Pelan Pengambilan'!M11,'Pelan Pengambilan'!O11,'Pelan Pengambilan'!Q11,'Pelan Pengambilan'!S11,'Pelan Pengambilan'!U11,'Pelan Pengambilan'!W11,'Pelan Pengambilan'!Y11,'Pelan Pengambilan'!AA11,'Pelan Pengambilan'!AC11,'Pelan Pengambilan'!AE11),"")</f>
        <v>0</v>
      </c>
    </row>
    <row r="17" ht="19.5" customHeight="1">
      <c r="A17" s="39"/>
      <c r="B17" s="39"/>
      <c r="C17" s="39"/>
      <c r="D17" s="148" t="s">
        <v>276</v>
      </c>
      <c r="E17" s="39"/>
      <c r="F17" s="39"/>
      <c r="G17" s="151"/>
      <c r="H17" s="151"/>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c r="BI17" s="151"/>
      <c r="BJ17" s="151"/>
      <c r="BK17" s="151"/>
      <c r="BL17" s="151"/>
      <c r="BM17" s="151"/>
      <c r="BN17" s="151"/>
      <c r="BO17" s="151"/>
      <c r="BP17" s="151"/>
      <c r="BQ17" s="151"/>
      <c r="BR17" s="151"/>
      <c r="BS17" s="151"/>
      <c r="BT17" s="151"/>
      <c r="BU17" s="151"/>
      <c r="BV17" s="151"/>
      <c r="BW17" s="151"/>
      <c r="BX17" s="151"/>
      <c r="BY17" s="151"/>
      <c r="BZ17" s="151"/>
      <c r="CA17" s="151"/>
      <c r="CB17" s="151"/>
      <c r="CC17" s="151"/>
      <c r="CD17" s="151"/>
      <c r="CE17" s="151"/>
      <c r="CF17" s="151"/>
      <c r="CG17" s="151"/>
      <c r="CH17" s="151"/>
      <c r="CI17" s="151"/>
      <c r="CJ17" s="151"/>
      <c r="CK17" s="151"/>
      <c r="CL17" s="151"/>
      <c r="CM17" s="151"/>
      <c r="CN17" s="151"/>
      <c r="CO17" s="151"/>
      <c r="CP17" s="151"/>
      <c r="CQ17" s="151"/>
      <c r="CR17" s="151"/>
      <c r="CS17" s="151"/>
      <c r="CT17" s="151"/>
      <c r="CU17" s="151"/>
      <c r="CV17" s="151"/>
      <c r="CW17" s="151"/>
      <c r="CX17" s="151"/>
      <c r="CY17" s="151"/>
      <c r="CZ17" s="151"/>
      <c r="DA17" s="151"/>
      <c r="DB17" s="151"/>
      <c r="DC17" s="151"/>
      <c r="DD17" s="151"/>
      <c r="DE17" s="151"/>
      <c r="DF17" s="151"/>
      <c r="DG17" s="151"/>
      <c r="DH17" s="39"/>
      <c r="DI17" s="39"/>
      <c r="DJ17" s="3"/>
      <c r="DK17" s="3"/>
      <c r="DL17" s="3"/>
      <c r="DM17" s="3"/>
    </row>
    <row r="18" ht="19.5" customHeight="1">
      <c r="A18" s="146" t="str">
        <f>'Pelan Pengambilan'!B12</f>
        <v>Penolong Pegawai Farmasi</v>
      </c>
      <c r="B18" s="147" t="str">
        <f>'Pelan Pengambilan'!C12</f>
        <v>U5</v>
      </c>
      <c r="C18" s="146" t="str">
        <f t="array" ref="C18">IFERROR(IF(INDEX(Strategi!$F$5:$F$84,MATCH(LARGE(Strategi!$K$5:$K$84,7),Strategi!$K$5:$K$84,0))="","","("&amp;COUNTIFS('Pelan Pengambilan'!$B$6:$B$12,'Pelan Pengambilan'!$B12,'Pelan Pengambilan'!$C$6:$C$12,'Pelan Pengambilan'!$C12)&amp;") "&amp;INDEX(Strategi!$F$5:$F$84,MATCH(LARGE(Strategi!$K$5:$K$84,7),Strategi!$K$5:$K$84,0))),"")</f>
        <v>(1) Pelantikan graduan Penolong Pegawai Farmasi ILKKM keluaran Jun 2026 (freshie)</v>
      </c>
      <c r="D18" s="148" t="s">
        <v>275</v>
      </c>
      <c r="E18" s="149">
        <f>IFERROR(IF(COUNT('Pelan Pengambilan'!H12,'Pelan Pengambilan'!J12,'Pelan Pengambilan'!L12,'Pelan Pengambilan'!N12,'Pelan Pengambilan'!P12,'Pelan Pengambilan'!R12,'Pelan Pengambilan'!T12,'Pelan Pengambilan'!V12,'Pelan Pengambilan'!X12,'Pelan Pengambilan'!Z12,'Pelan Pengambilan'!AB12,'Pelan Pengambilan'!AD12)=0,"",COUNT('Pelan Pengambilan'!I12,'Pelan Pengambilan'!K12,'Pelan Pengambilan'!M12,'Pelan Pengambilan'!O12,'Pelan Pengambilan'!Q12,'Pelan Pengambilan'!S12,'Pelan Pengambilan'!U12,'Pelan Pengambilan'!W12,'Pelan Pengambilan'!Y12,'Pelan Pengambilan'!AA12,'Pelan Pengambilan'!AC12,'Pelan Pengambilan'!AE12)/COUNT('Pelan Pengambilan'!H12,'Pelan Pengambilan'!J12,'Pelan Pengambilan'!L12,'Pelan Pengambilan'!N12,'Pelan Pengambilan'!P12,'Pelan Pengambilan'!R12,'Pelan Pengambilan'!T12,'Pelan Pengambilan'!V12,'Pelan Pengambilan'!X12,'Pelan Pengambilan'!Z12,'Pelan Pengambilan'!AB12,'Pelan Pengambilan'!AD12)),"")</f>
        <v>0</v>
      </c>
      <c r="F18" s="150" t="str">
        <f>IFERROR(IF('Pelan Pengambilan'!G12="","",'Pelan Pengambilan'!G12),"")</f>
        <v/>
      </c>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c r="BI18" s="151"/>
      <c r="BJ18" s="151"/>
      <c r="BK18" s="151"/>
      <c r="BL18" s="151"/>
      <c r="BM18" s="151"/>
      <c r="BN18" s="151"/>
      <c r="BO18" s="151"/>
      <c r="BP18" s="151"/>
      <c r="BQ18" s="151"/>
      <c r="BR18" s="151"/>
      <c r="BS18" s="151"/>
      <c r="BT18" s="151"/>
      <c r="BU18" s="151"/>
      <c r="BV18" s="151"/>
      <c r="BW18" s="151"/>
      <c r="BX18" s="151"/>
      <c r="BY18" s="151"/>
      <c r="BZ18" s="151"/>
      <c r="CA18" s="151"/>
      <c r="CB18" s="151"/>
      <c r="CC18" s="151"/>
      <c r="CD18" s="151"/>
      <c r="CE18" s="151"/>
      <c r="CF18" s="151"/>
      <c r="CG18" s="151"/>
      <c r="CH18" s="151"/>
      <c r="CI18" s="151"/>
      <c r="CJ18" s="151"/>
      <c r="CK18" s="151"/>
      <c r="CL18" s="151"/>
      <c r="CM18" s="151"/>
      <c r="CN18" s="151"/>
      <c r="CO18" s="151"/>
      <c r="CP18" s="151"/>
      <c r="CQ18" s="151"/>
      <c r="CR18" s="151"/>
      <c r="CS18" s="151"/>
      <c r="CT18" s="151"/>
      <c r="CU18" s="151"/>
      <c r="CV18" s="151"/>
      <c r="CW18" s="151"/>
      <c r="CX18" s="151"/>
      <c r="CY18" s="151"/>
      <c r="CZ18" s="151"/>
      <c r="DA18" s="151"/>
      <c r="DB18" s="151"/>
      <c r="DC18" s="151"/>
      <c r="DD18" s="151"/>
      <c r="DE18" s="151"/>
      <c r="DF18" s="151"/>
      <c r="DG18" s="151"/>
      <c r="DH18" s="147">
        <f>'Pelan Pengambilan'!AF12</f>
        <v>61</v>
      </c>
      <c r="DI18" s="147"/>
      <c r="DJ18" s="3">
        <f>IFERROR(MIN('Pelan Pengambilan'!H12,'Pelan Pengambilan'!J12,'Pelan Pengambilan'!L12,'Pelan Pengambilan'!N12,'Pelan Pengambilan'!P12,'Pelan Pengambilan'!R12,'Pelan Pengambilan'!T12,'Pelan Pengambilan'!V12,'Pelan Pengambilan'!X12,'Pelan Pengambilan'!Z12,'Pelan Pengambilan'!AB12,'Pelan Pengambilan'!AD12),"")</f>
        <v>46237</v>
      </c>
      <c r="DK18" s="3">
        <f>IFERROR(MAX('Pelan Pengambilan'!H12,'Pelan Pengambilan'!J12,'Pelan Pengambilan'!L12,'Pelan Pengambilan'!N12,'Pelan Pengambilan'!P12,'Pelan Pengambilan'!R12,'Pelan Pengambilan'!T12,'Pelan Pengambilan'!V12,'Pelan Pengambilan'!X12,'Pelan Pengambilan'!Z12,'Pelan Pengambilan'!AB12,'Pelan Pengambilan'!AD12),"")</f>
        <v>46237</v>
      </c>
      <c r="DL18" s="3">
        <f>IFERROR(MIN('Pelan Pengambilan'!I12,'Pelan Pengambilan'!K12,'Pelan Pengambilan'!M12,'Pelan Pengambilan'!O12,'Pelan Pengambilan'!Q12,'Pelan Pengambilan'!S12,'Pelan Pengambilan'!U12,'Pelan Pengambilan'!W12,'Pelan Pengambilan'!Y12,'Pelan Pengambilan'!AA12,'Pelan Pengambilan'!AC12,'Pelan Pengambilan'!AE12),"")</f>
        <v>0</v>
      </c>
      <c r="DM18" s="3">
        <f>IFERROR(MAX('Pelan Pengambilan'!I12,'Pelan Pengambilan'!K12,'Pelan Pengambilan'!M12,'Pelan Pengambilan'!O12,'Pelan Pengambilan'!Q12,'Pelan Pengambilan'!S12,'Pelan Pengambilan'!U12,'Pelan Pengambilan'!W12,'Pelan Pengambilan'!Y12,'Pelan Pengambilan'!AA12,'Pelan Pengambilan'!AC12,'Pelan Pengambilan'!AE12),"")</f>
        <v>0</v>
      </c>
    </row>
    <row r="19" ht="19.5" customHeight="1">
      <c r="A19" s="39"/>
      <c r="B19" s="39"/>
      <c r="C19" s="39"/>
      <c r="D19" s="148" t="s">
        <v>276</v>
      </c>
      <c r="E19" s="39"/>
      <c r="F19" s="39"/>
      <c r="G19" s="151"/>
      <c r="H19" s="151"/>
      <c r="I19" s="151"/>
      <c r="J19" s="151"/>
      <c r="K19" s="151"/>
      <c r="L19" s="151"/>
      <c r="M19" s="151"/>
      <c r="N19" s="151"/>
      <c r="O19" s="151"/>
      <c r="P19" s="151"/>
      <c r="Q19" s="151"/>
      <c r="R19" s="151"/>
      <c r="S19" s="151"/>
      <c r="T19" s="151"/>
      <c r="U19" s="151"/>
      <c r="V19" s="151"/>
      <c r="W19" s="151"/>
      <c r="X19" s="151"/>
      <c r="Y19" s="151"/>
      <c r="Z19" s="151"/>
      <c r="AA19" s="151"/>
      <c r="AB19" s="151"/>
      <c r="AC19" s="151"/>
      <c r="AD19" s="151"/>
      <c r="AE19" s="151"/>
      <c r="AF19" s="151"/>
      <c r="AG19" s="151"/>
      <c r="AH19" s="151"/>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c r="BI19" s="151"/>
      <c r="BJ19" s="151"/>
      <c r="BK19" s="151"/>
      <c r="BL19" s="151"/>
      <c r="BM19" s="151"/>
      <c r="BN19" s="151"/>
      <c r="BO19" s="151"/>
      <c r="BP19" s="151"/>
      <c r="BQ19" s="151"/>
      <c r="BR19" s="151"/>
      <c r="BS19" s="151"/>
      <c r="BT19" s="151"/>
      <c r="BU19" s="151"/>
      <c r="BV19" s="151"/>
      <c r="BW19" s="151"/>
      <c r="BX19" s="151"/>
      <c r="BY19" s="151"/>
      <c r="BZ19" s="151"/>
      <c r="CA19" s="151"/>
      <c r="CB19" s="151"/>
      <c r="CC19" s="151"/>
      <c r="CD19" s="151"/>
      <c r="CE19" s="151"/>
      <c r="CF19" s="151"/>
      <c r="CG19" s="151"/>
      <c r="CH19" s="151"/>
      <c r="CI19" s="151"/>
      <c r="CJ19" s="151"/>
      <c r="CK19" s="151"/>
      <c r="CL19" s="151"/>
      <c r="CM19" s="151"/>
      <c r="CN19" s="151"/>
      <c r="CO19" s="151"/>
      <c r="CP19" s="151"/>
      <c r="CQ19" s="151"/>
      <c r="CR19" s="151"/>
      <c r="CS19" s="151"/>
      <c r="CT19" s="151"/>
      <c r="CU19" s="151"/>
      <c r="CV19" s="151"/>
      <c r="CW19" s="151"/>
      <c r="CX19" s="151"/>
      <c r="CY19" s="151"/>
      <c r="CZ19" s="151"/>
      <c r="DA19" s="151"/>
      <c r="DB19" s="151"/>
      <c r="DC19" s="151"/>
      <c r="DD19" s="151"/>
      <c r="DE19" s="151"/>
      <c r="DF19" s="151"/>
      <c r="DG19" s="151"/>
      <c r="DH19" s="39"/>
      <c r="DI19" s="39"/>
      <c r="DJ19" s="3"/>
      <c r="DK19" s="3"/>
      <c r="DL19" s="3"/>
      <c r="DM19" s="3"/>
    </row>
    <row r="20" ht="19.5" customHeight="1">
      <c r="A20" s="146" t="str">
        <f>'Pelan Pengambilan'!B13</f>
        <v>Penolong Pegawai Farmasi</v>
      </c>
      <c r="B20" s="147" t="str">
        <f>'Pelan Pengambilan'!C13</f>
        <v>U5</v>
      </c>
      <c r="C20" s="146" t="str">
        <f t="array" ref="C20">IFERROR(IF(INDEX(Strategi!$F$5:$F$84,MATCH(LARGE(Strategi!$K$5:$K$84,8),Strategi!$K$5:$K$84,0))="","","("&amp;COUNTIFS('Pelan Pengambilan'!$B$6:$B$13,'Pelan Pengambilan'!$B13,'Pelan Pengambilan'!$C$6:$C$13,'Pelan Pengambilan'!$C13)&amp;") "&amp;INDEX(Strategi!$F$5:$F$84,MATCH(LARGE(Strategi!$K$5:$K$84,8),Strategi!$K$5:$K$84,0))),"")</f>
        <v>(2) Pelantikan graduan Penolong Pegawai Farmasi (IPTA/IPTS)</v>
      </c>
      <c r="D20" s="148" t="s">
        <v>275</v>
      </c>
      <c r="E20" s="149">
        <f>IFERROR(IF(COUNT('Pelan Pengambilan'!H13,'Pelan Pengambilan'!J13,'Pelan Pengambilan'!L13,'Pelan Pengambilan'!N13,'Pelan Pengambilan'!P13,'Pelan Pengambilan'!R13,'Pelan Pengambilan'!T13,'Pelan Pengambilan'!V13,'Pelan Pengambilan'!X13,'Pelan Pengambilan'!Z13,'Pelan Pengambilan'!AB13,'Pelan Pengambilan'!AD13)=0,"",COUNT('Pelan Pengambilan'!I13,'Pelan Pengambilan'!K13,'Pelan Pengambilan'!M13,'Pelan Pengambilan'!O13,'Pelan Pengambilan'!Q13,'Pelan Pengambilan'!S13,'Pelan Pengambilan'!U13,'Pelan Pengambilan'!W13,'Pelan Pengambilan'!Y13,'Pelan Pengambilan'!AA13,'Pelan Pengambilan'!AC13,'Pelan Pengambilan'!AE13)/COUNT('Pelan Pengambilan'!H13,'Pelan Pengambilan'!J13,'Pelan Pengambilan'!L13,'Pelan Pengambilan'!N13,'Pelan Pengambilan'!P13,'Pelan Pengambilan'!R13,'Pelan Pengambilan'!T13,'Pelan Pengambilan'!V13,'Pelan Pengambilan'!X13,'Pelan Pengambilan'!Z13,'Pelan Pengambilan'!AB13,'Pelan Pengambilan'!AD13)),"")</f>
        <v>0</v>
      </c>
      <c r="F20" s="150" t="str">
        <f>IFERROR(IF('Pelan Pengambilan'!G13="","",'Pelan Pengambilan'!G13),"")</f>
        <v/>
      </c>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1"/>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c r="BI20" s="151"/>
      <c r="BJ20" s="151"/>
      <c r="BK20" s="151"/>
      <c r="BL20" s="151"/>
      <c r="BM20" s="151"/>
      <c r="BN20" s="151"/>
      <c r="BO20" s="151"/>
      <c r="BP20" s="151"/>
      <c r="BQ20" s="151"/>
      <c r="BR20" s="151"/>
      <c r="BS20" s="151"/>
      <c r="BT20" s="151"/>
      <c r="BU20" s="151"/>
      <c r="BV20" s="151"/>
      <c r="BW20" s="151"/>
      <c r="BX20" s="151"/>
      <c r="BY20" s="151"/>
      <c r="BZ20" s="151"/>
      <c r="CA20" s="151"/>
      <c r="CB20" s="151"/>
      <c r="CC20" s="151"/>
      <c r="CD20" s="151"/>
      <c r="CE20" s="151"/>
      <c r="CF20" s="151"/>
      <c r="CG20" s="151"/>
      <c r="CH20" s="151"/>
      <c r="CI20" s="151"/>
      <c r="CJ20" s="151"/>
      <c r="CK20" s="151"/>
      <c r="CL20" s="151"/>
      <c r="CM20" s="151"/>
      <c r="CN20" s="151"/>
      <c r="CO20" s="151"/>
      <c r="CP20" s="151"/>
      <c r="CQ20" s="151"/>
      <c r="CR20" s="151"/>
      <c r="CS20" s="151"/>
      <c r="CT20" s="151"/>
      <c r="CU20" s="151"/>
      <c r="CV20" s="151"/>
      <c r="CW20" s="151"/>
      <c r="CX20" s="151"/>
      <c r="CY20" s="151"/>
      <c r="CZ20" s="151"/>
      <c r="DA20" s="151"/>
      <c r="DB20" s="151"/>
      <c r="DC20" s="151"/>
      <c r="DD20" s="151"/>
      <c r="DE20" s="151"/>
      <c r="DF20" s="151"/>
      <c r="DG20" s="151"/>
      <c r="DH20" s="147">
        <f>'Pelan Pengambilan'!AF13</f>
        <v>200</v>
      </c>
      <c r="DI20" s="147"/>
      <c r="DJ20" s="3">
        <f>IFERROR(MIN('Pelan Pengambilan'!H13,'Pelan Pengambilan'!J13,'Pelan Pengambilan'!L13,'Pelan Pengambilan'!N13,'Pelan Pengambilan'!P13,'Pelan Pengambilan'!R13,'Pelan Pengambilan'!T13,'Pelan Pengambilan'!V13,'Pelan Pengambilan'!X13,'Pelan Pengambilan'!Z13,'Pelan Pengambilan'!AB13,'Pelan Pengambilan'!AD13),"")</f>
        <v>46206</v>
      </c>
      <c r="DK20" s="3">
        <f>IFERROR(MAX('Pelan Pengambilan'!H13,'Pelan Pengambilan'!J13,'Pelan Pengambilan'!L13,'Pelan Pengambilan'!N13,'Pelan Pengambilan'!P13,'Pelan Pengambilan'!R13,'Pelan Pengambilan'!T13,'Pelan Pengambilan'!V13,'Pelan Pengambilan'!X13,'Pelan Pengambilan'!Z13,'Pelan Pengambilan'!AB13,'Pelan Pengambilan'!AD13),"")</f>
        <v>46206</v>
      </c>
      <c r="DL20" s="3">
        <f>IFERROR(MIN('Pelan Pengambilan'!I13,'Pelan Pengambilan'!K13,'Pelan Pengambilan'!M13,'Pelan Pengambilan'!O13,'Pelan Pengambilan'!Q13,'Pelan Pengambilan'!S13,'Pelan Pengambilan'!U13,'Pelan Pengambilan'!W13,'Pelan Pengambilan'!Y13,'Pelan Pengambilan'!AA13,'Pelan Pengambilan'!AC13,'Pelan Pengambilan'!AE13),"")</f>
        <v>0</v>
      </c>
      <c r="DM20" s="3">
        <f>IFERROR(MAX('Pelan Pengambilan'!I13,'Pelan Pengambilan'!K13,'Pelan Pengambilan'!M13,'Pelan Pengambilan'!O13,'Pelan Pengambilan'!Q13,'Pelan Pengambilan'!S13,'Pelan Pengambilan'!U13,'Pelan Pengambilan'!W13,'Pelan Pengambilan'!Y13,'Pelan Pengambilan'!AA13,'Pelan Pengambilan'!AC13,'Pelan Pengambilan'!AE13),"")</f>
        <v>0</v>
      </c>
    </row>
    <row r="21" ht="19.5" customHeight="1">
      <c r="A21" s="39"/>
      <c r="B21" s="39"/>
      <c r="C21" s="39"/>
      <c r="D21" s="148" t="s">
        <v>276</v>
      </c>
      <c r="E21" s="39"/>
      <c r="F21" s="39"/>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51"/>
      <c r="BV21" s="151"/>
      <c r="BW21" s="151"/>
      <c r="BX21" s="151"/>
      <c r="BY21" s="151"/>
      <c r="BZ21" s="151"/>
      <c r="CA21" s="151"/>
      <c r="CB21" s="151"/>
      <c r="CC21" s="151"/>
      <c r="CD21" s="151"/>
      <c r="CE21" s="151"/>
      <c r="CF21" s="151"/>
      <c r="CG21" s="151"/>
      <c r="CH21" s="151"/>
      <c r="CI21" s="151"/>
      <c r="CJ21" s="151"/>
      <c r="CK21" s="151"/>
      <c r="CL21" s="151"/>
      <c r="CM21" s="151"/>
      <c r="CN21" s="151"/>
      <c r="CO21" s="151"/>
      <c r="CP21" s="151"/>
      <c r="CQ21" s="151"/>
      <c r="CR21" s="151"/>
      <c r="CS21" s="151"/>
      <c r="CT21" s="151"/>
      <c r="CU21" s="151"/>
      <c r="CV21" s="151"/>
      <c r="CW21" s="151"/>
      <c r="CX21" s="151"/>
      <c r="CY21" s="151"/>
      <c r="CZ21" s="151"/>
      <c r="DA21" s="151"/>
      <c r="DB21" s="151"/>
      <c r="DC21" s="151"/>
      <c r="DD21" s="151"/>
      <c r="DE21" s="151"/>
      <c r="DF21" s="151"/>
      <c r="DG21" s="151"/>
      <c r="DH21" s="39"/>
      <c r="DI21" s="39"/>
      <c r="DJ21" s="3"/>
      <c r="DK21" s="3"/>
      <c r="DL21" s="3"/>
      <c r="DM21" s="3"/>
    </row>
    <row r="22" ht="19.5" customHeight="1">
      <c r="A22" s="146" t="str">
        <f>'Pelan Pengambilan'!B14</f>
        <v>Juru X-Ray (Terapi)</v>
      </c>
      <c r="B22" s="147" t="str">
        <f>'Pelan Pengambilan'!C14</f>
        <v>U5</v>
      </c>
      <c r="C22" s="146" t="str">
        <f t="array" ref="C22">IFERROR(IF(INDEX(Strategi!$F$5:$F$84,MATCH(LARGE(Strategi!$K$5:$K$84,9),Strategi!$K$5:$K$84,0))="","","("&amp;COUNTIFS('Pelan Pengambilan'!$B$6:$B$14,'Pelan Pengambilan'!$B14,'Pelan Pengambilan'!$C$6:$C$14,'Pelan Pengambilan'!$C14)&amp;") "&amp;INDEX(Strategi!$F$5:$F$84,MATCH(LARGE(Strategi!$K$5:$K$84,9),Strategi!$K$5:$K$84,0))),"")</f>
        <v>(1) Pelantikan graduan Juru X-Ray (Terapi) ILKKM keluaran Jun 2026 (freshie)</v>
      </c>
      <c r="D22" s="148" t="s">
        <v>275</v>
      </c>
      <c r="E22" s="149">
        <f>IFERROR(IF(COUNT('Pelan Pengambilan'!H14,'Pelan Pengambilan'!J14,'Pelan Pengambilan'!L14,'Pelan Pengambilan'!N14,'Pelan Pengambilan'!P14,'Pelan Pengambilan'!R14,'Pelan Pengambilan'!T14,'Pelan Pengambilan'!V14,'Pelan Pengambilan'!X14,'Pelan Pengambilan'!Z14,'Pelan Pengambilan'!AB14,'Pelan Pengambilan'!AD14)=0,"",COUNT('Pelan Pengambilan'!I14,'Pelan Pengambilan'!K14,'Pelan Pengambilan'!M14,'Pelan Pengambilan'!O14,'Pelan Pengambilan'!Q14,'Pelan Pengambilan'!S14,'Pelan Pengambilan'!U14,'Pelan Pengambilan'!W14,'Pelan Pengambilan'!Y14,'Pelan Pengambilan'!AA14,'Pelan Pengambilan'!AC14,'Pelan Pengambilan'!AE14)/COUNT('Pelan Pengambilan'!H14,'Pelan Pengambilan'!J14,'Pelan Pengambilan'!L14,'Pelan Pengambilan'!N14,'Pelan Pengambilan'!P14,'Pelan Pengambilan'!R14,'Pelan Pengambilan'!T14,'Pelan Pengambilan'!V14,'Pelan Pengambilan'!X14,'Pelan Pengambilan'!Z14,'Pelan Pengambilan'!AB14,'Pelan Pengambilan'!AD14)),"")</f>
        <v>0</v>
      </c>
      <c r="F22" s="150" t="str">
        <f>IFERROR(IF('Pelan Pengambilan'!G14="","",'Pelan Pengambilan'!G14),"")</f>
        <v/>
      </c>
      <c r="G22" s="151"/>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51"/>
      <c r="BV22" s="151"/>
      <c r="BW22" s="151"/>
      <c r="BX22" s="151"/>
      <c r="BY22" s="151"/>
      <c r="BZ22" s="151"/>
      <c r="CA22" s="151"/>
      <c r="CB22" s="151"/>
      <c r="CC22" s="151"/>
      <c r="CD22" s="151"/>
      <c r="CE22" s="151"/>
      <c r="CF22" s="151"/>
      <c r="CG22" s="151"/>
      <c r="CH22" s="151"/>
      <c r="CI22" s="151"/>
      <c r="CJ22" s="151"/>
      <c r="CK22" s="151"/>
      <c r="CL22" s="151"/>
      <c r="CM22" s="151"/>
      <c r="CN22" s="151"/>
      <c r="CO22" s="151"/>
      <c r="CP22" s="151"/>
      <c r="CQ22" s="151"/>
      <c r="CR22" s="151"/>
      <c r="CS22" s="151"/>
      <c r="CT22" s="151"/>
      <c r="CU22" s="151"/>
      <c r="CV22" s="151"/>
      <c r="CW22" s="151"/>
      <c r="CX22" s="151"/>
      <c r="CY22" s="151"/>
      <c r="CZ22" s="151"/>
      <c r="DA22" s="151"/>
      <c r="DB22" s="151"/>
      <c r="DC22" s="151"/>
      <c r="DD22" s="151"/>
      <c r="DE22" s="151"/>
      <c r="DF22" s="151"/>
      <c r="DG22" s="151"/>
      <c r="DH22" s="147">
        <f>'Pelan Pengambilan'!AF14</f>
        <v>18</v>
      </c>
      <c r="DI22" s="147"/>
      <c r="DJ22" s="3">
        <f>IFERROR(MIN('Pelan Pengambilan'!H14,'Pelan Pengambilan'!J14,'Pelan Pengambilan'!L14,'Pelan Pengambilan'!N14,'Pelan Pengambilan'!P14,'Pelan Pengambilan'!R14,'Pelan Pengambilan'!T14,'Pelan Pengambilan'!V14,'Pelan Pengambilan'!X14,'Pelan Pengambilan'!Z14,'Pelan Pengambilan'!AB14,'Pelan Pengambilan'!AD14),"")</f>
        <v>46237</v>
      </c>
      <c r="DK22" s="3">
        <f>IFERROR(MAX('Pelan Pengambilan'!H14,'Pelan Pengambilan'!J14,'Pelan Pengambilan'!L14,'Pelan Pengambilan'!N14,'Pelan Pengambilan'!P14,'Pelan Pengambilan'!R14,'Pelan Pengambilan'!T14,'Pelan Pengambilan'!V14,'Pelan Pengambilan'!X14,'Pelan Pengambilan'!Z14,'Pelan Pengambilan'!AB14,'Pelan Pengambilan'!AD14),"")</f>
        <v>46237</v>
      </c>
      <c r="DL22" s="3">
        <f>IFERROR(MIN('Pelan Pengambilan'!I14,'Pelan Pengambilan'!K14,'Pelan Pengambilan'!M14,'Pelan Pengambilan'!O14,'Pelan Pengambilan'!Q14,'Pelan Pengambilan'!S14,'Pelan Pengambilan'!U14,'Pelan Pengambilan'!W14,'Pelan Pengambilan'!Y14,'Pelan Pengambilan'!AA14,'Pelan Pengambilan'!AC14,'Pelan Pengambilan'!AE14),"")</f>
        <v>0</v>
      </c>
      <c r="DM22" s="3">
        <f>IFERROR(MAX('Pelan Pengambilan'!I14,'Pelan Pengambilan'!K14,'Pelan Pengambilan'!M14,'Pelan Pengambilan'!O14,'Pelan Pengambilan'!Q14,'Pelan Pengambilan'!S14,'Pelan Pengambilan'!U14,'Pelan Pengambilan'!W14,'Pelan Pengambilan'!Y14,'Pelan Pengambilan'!AA14,'Pelan Pengambilan'!AC14,'Pelan Pengambilan'!AE14),"")</f>
        <v>0</v>
      </c>
    </row>
    <row r="23" ht="19.5" customHeight="1">
      <c r="A23" s="39"/>
      <c r="B23" s="39"/>
      <c r="C23" s="39"/>
      <c r="D23" s="148" t="s">
        <v>276</v>
      </c>
      <c r="E23" s="39"/>
      <c r="F23" s="39"/>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39"/>
      <c r="DI23" s="39"/>
      <c r="DJ23" s="3"/>
      <c r="DK23" s="3"/>
      <c r="DL23" s="3"/>
      <c r="DM23" s="3"/>
    </row>
    <row r="24" ht="19.5" customHeight="1">
      <c r="A24" s="146" t="str">
        <f>'Pelan Pengambilan'!B15</f>
        <v>Pembantu Pembedahan Pergigian</v>
      </c>
      <c r="B24" s="147" t="str">
        <f>'Pelan Pengambilan'!C15</f>
        <v>U1</v>
      </c>
      <c r="C24" s="146" t="str">
        <f t="array" ref="C24">IFERROR(IF(INDEX(Strategi!$F$5:$F$84,MATCH(LARGE(Strategi!$K$5:$K$84,10),Strategi!$K$5:$K$84,0))="","","("&amp;COUNTIFS('Pelan Pengambilan'!$B$6:$B$15,'Pelan Pengambilan'!$B15,'Pelan Pengambilan'!$C$6:$C$15,'Pelan Pengambilan'!$C15)&amp;") "&amp;INDEX(Strategi!$F$5:$F$84,MATCH(LARGE(Strategi!$K$5:$K$84,10),Strategi!$K$5:$K$84,0))),"")</f>
        <v>(1) Pelantikan graduan Pembantu Pembedahan Pergigian ILKKM keluaran Dis 2023, Jun 2024 (CoS)</v>
      </c>
      <c r="D24" s="148" t="s">
        <v>275</v>
      </c>
      <c r="E24" s="149">
        <f>IFERROR(IF(COUNT('Pelan Pengambilan'!H15,'Pelan Pengambilan'!J15,'Pelan Pengambilan'!L15,'Pelan Pengambilan'!N15,'Pelan Pengambilan'!P15,'Pelan Pengambilan'!R15,'Pelan Pengambilan'!T15,'Pelan Pengambilan'!V15,'Pelan Pengambilan'!X15,'Pelan Pengambilan'!Z15,'Pelan Pengambilan'!AB15,'Pelan Pengambilan'!AD15)=0,"",COUNT('Pelan Pengambilan'!I15,'Pelan Pengambilan'!K15,'Pelan Pengambilan'!M15,'Pelan Pengambilan'!O15,'Pelan Pengambilan'!Q15,'Pelan Pengambilan'!S15,'Pelan Pengambilan'!U15,'Pelan Pengambilan'!W15,'Pelan Pengambilan'!Y15,'Pelan Pengambilan'!AA15,'Pelan Pengambilan'!AC15,'Pelan Pengambilan'!AE15)/COUNT('Pelan Pengambilan'!H15,'Pelan Pengambilan'!J15,'Pelan Pengambilan'!L15,'Pelan Pengambilan'!N15,'Pelan Pengambilan'!P15,'Pelan Pengambilan'!R15,'Pelan Pengambilan'!T15,'Pelan Pengambilan'!V15,'Pelan Pengambilan'!X15,'Pelan Pengambilan'!Z15,'Pelan Pengambilan'!AB15,'Pelan Pengambilan'!AD15)),"")</f>
        <v>0</v>
      </c>
      <c r="F24" s="150" t="str">
        <f>IFERROR(IF('Pelan Pengambilan'!G15="","",'Pelan Pengambilan'!G15),"")</f>
        <v/>
      </c>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c r="AE24" s="151"/>
      <c r="AF24" s="151"/>
      <c r="AG24" s="151"/>
      <c r="AH24" s="151"/>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1"/>
      <c r="BJ24" s="151"/>
      <c r="BK24" s="151"/>
      <c r="BL24" s="151"/>
      <c r="BM24" s="151"/>
      <c r="BN24" s="151"/>
      <c r="BO24" s="151"/>
      <c r="BP24" s="151"/>
      <c r="BQ24" s="151"/>
      <c r="BR24" s="151"/>
      <c r="BS24" s="151"/>
      <c r="BT24" s="151"/>
      <c r="BU24" s="151"/>
      <c r="BV24" s="151"/>
      <c r="BW24" s="151"/>
      <c r="BX24" s="151"/>
      <c r="BY24" s="151"/>
      <c r="BZ24" s="151"/>
      <c r="CA24" s="151"/>
      <c r="CB24" s="151"/>
      <c r="CC24" s="151"/>
      <c r="CD24" s="151"/>
      <c r="CE24" s="151"/>
      <c r="CF24" s="151"/>
      <c r="CG24" s="151"/>
      <c r="CH24" s="151"/>
      <c r="CI24" s="151"/>
      <c r="CJ24" s="151"/>
      <c r="CK24" s="151"/>
      <c r="CL24" s="151"/>
      <c r="CM24" s="151"/>
      <c r="CN24" s="151"/>
      <c r="CO24" s="151"/>
      <c r="CP24" s="151"/>
      <c r="CQ24" s="151"/>
      <c r="CR24" s="151"/>
      <c r="CS24" s="151"/>
      <c r="CT24" s="151"/>
      <c r="CU24" s="151"/>
      <c r="CV24" s="151"/>
      <c r="CW24" s="151"/>
      <c r="CX24" s="151"/>
      <c r="CY24" s="151"/>
      <c r="CZ24" s="151"/>
      <c r="DA24" s="151"/>
      <c r="DB24" s="151"/>
      <c r="DC24" s="151"/>
      <c r="DD24" s="151"/>
      <c r="DE24" s="151"/>
      <c r="DF24" s="151"/>
      <c r="DG24" s="151"/>
      <c r="DH24" s="147">
        <f>'Pelan Pengambilan'!AF15</f>
        <v>174</v>
      </c>
      <c r="DI24" s="147"/>
      <c r="DJ24" s="3">
        <f>IFERROR(MIN('Pelan Pengambilan'!H15,'Pelan Pengambilan'!J15,'Pelan Pengambilan'!L15,'Pelan Pengambilan'!N15,'Pelan Pengambilan'!P15,'Pelan Pengambilan'!R15,'Pelan Pengambilan'!T15,'Pelan Pengambilan'!V15,'Pelan Pengambilan'!X15,'Pelan Pengambilan'!Z15,'Pelan Pengambilan'!AB15,'Pelan Pengambilan'!AD15),"")</f>
        <v>46237</v>
      </c>
      <c r="DK24" s="3">
        <f>IFERROR(MAX('Pelan Pengambilan'!H15,'Pelan Pengambilan'!J15,'Pelan Pengambilan'!L15,'Pelan Pengambilan'!N15,'Pelan Pengambilan'!P15,'Pelan Pengambilan'!R15,'Pelan Pengambilan'!T15,'Pelan Pengambilan'!V15,'Pelan Pengambilan'!X15,'Pelan Pengambilan'!Z15,'Pelan Pengambilan'!AB15,'Pelan Pengambilan'!AD15),"")</f>
        <v>46237</v>
      </c>
      <c r="DL24" s="3">
        <f>IFERROR(MIN('Pelan Pengambilan'!I15,'Pelan Pengambilan'!K15,'Pelan Pengambilan'!M15,'Pelan Pengambilan'!O15,'Pelan Pengambilan'!Q15,'Pelan Pengambilan'!S15,'Pelan Pengambilan'!U15,'Pelan Pengambilan'!W15,'Pelan Pengambilan'!Y15,'Pelan Pengambilan'!AA15,'Pelan Pengambilan'!AC15,'Pelan Pengambilan'!AE15),"")</f>
        <v>0</v>
      </c>
      <c r="DM24" s="3">
        <f>IFERROR(MAX('Pelan Pengambilan'!I15,'Pelan Pengambilan'!K15,'Pelan Pengambilan'!M15,'Pelan Pengambilan'!O15,'Pelan Pengambilan'!Q15,'Pelan Pengambilan'!S15,'Pelan Pengambilan'!U15,'Pelan Pengambilan'!W15,'Pelan Pengambilan'!Y15,'Pelan Pengambilan'!AA15,'Pelan Pengambilan'!AC15,'Pelan Pengambilan'!AE15),"")</f>
        <v>0</v>
      </c>
    </row>
    <row r="25" ht="19.5" customHeight="1">
      <c r="A25" s="39"/>
      <c r="B25" s="39"/>
      <c r="C25" s="39"/>
      <c r="D25" s="148" t="s">
        <v>276</v>
      </c>
      <c r="E25" s="39"/>
      <c r="F25" s="39"/>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c r="BI25" s="151"/>
      <c r="BJ25" s="151"/>
      <c r="BK25" s="151"/>
      <c r="BL25" s="151"/>
      <c r="BM25" s="151"/>
      <c r="BN25" s="151"/>
      <c r="BO25" s="151"/>
      <c r="BP25" s="151"/>
      <c r="BQ25" s="151"/>
      <c r="BR25" s="151"/>
      <c r="BS25" s="151"/>
      <c r="BT25" s="151"/>
      <c r="BU25" s="151"/>
      <c r="BV25" s="151"/>
      <c r="BW25" s="151"/>
      <c r="BX25" s="151"/>
      <c r="BY25" s="151"/>
      <c r="BZ25" s="151"/>
      <c r="CA25" s="151"/>
      <c r="CB25" s="151"/>
      <c r="CC25" s="151"/>
      <c r="CD25" s="151"/>
      <c r="CE25" s="151"/>
      <c r="CF25" s="151"/>
      <c r="CG25" s="151"/>
      <c r="CH25" s="151"/>
      <c r="CI25" s="151"/>
      <c r="CJ25" s="151"/>
      <c r="CK25" s="151"/>
      <c r="CL25" s="151"/>
      <c r="CM25" s="151"/>
      <c r="CN25" s="151"/>
      <c r="CO25" s="151"/>
      <c r="CP25" s="151"/>
      <c r="CQ25" s="151"/>
      <c r="CR25" s="151"/>
      <c r="CS25" s="151"/>
      <c r="CT25" s="151"/>
      <c r="CU25" s="151"/>
      <c r="CV25" s="151"/>
      <c r="CW25" s="151"/>
      <c r="CX25" s="151"/>
      <c r="CY25" s="151"/>
      <c r="CZ25" s="151"/>
      <c r="DA25" s="151"/>
      <c r="DB25" s="151"/>
      <c r="DC25" s="151"/>
      <c r="DD25" s="151"/>
      <c r="DE25" s="151"/>
      <c r="DF25" s="151"/>
      <c r="DG25" s="151"/>
      <c r="DH25" s="39"/>
      <c r="DI25" s="39"/>
      <c r="DJ25" s="3"/>
      <c r="DK25" s="3"/>
      <c r="DL25" s="3"/>
      <c r="DM25" s="3"/>
    </row>
    <row r="26" ht="19.5" customHeight="1">
      <c r="A26" s="146" t="str">
        <f>'Pelan Pengambilan'!B16</f>
        <v>Pembantu Pembedahan Pergigian</v>
      </c>
      <c r="B26" s="147" t="str">
        <f>'Pelan Pengambilan'!C16</f>
        <v>U1</v>
      </c>
      <c r="C26" s="146" t="str">
        <f t="array" ref="C26">IFERROR(IF(INDEX(Strategi!$F$5:$F$84,MATCH(LARGE(Strategi!$K$5:$K$84,11),Strategi!$K$5:$K$84,0))="","","("&amp;COUNTIFS('Pelan Pengambilan'!$B$6:$B$16,'Pelan Pengambilan'!$B16,'Pelan Pengambilan'!$C$6:$C$16,'Pelan Pengambilan'!$C16)&amp;") "&amp;INDEX(Strategi!$F$5:$F$84,MATCH(LARGE(Strategi!$K$5:$K$84,11),Strategi!$K$5:$K$84,0))),"")</f>
        <v>(2) Pelantikan graduan Pembantu Pembedahan Pergigian ILKKM keluaran Dis 2024, Dis 2025, Jun 2026 (CoS/ freshie)</v>
      </c>
      <c r="D26" s="148" t="s">
        <v>275</v>
      </c>
      <c r="E26" s="149">
        <f>IFERROR(IF(COUNT('Pelan Pengambilan'!H16,'Pelan Pengambilan'!J16,'Pelan Pengambilan'!L16,'Pelan Pengambilan'!N16,'Pelan Pengambilan'!P16,'Pelan Pengambilan'!R16,'Pelan Pengambilan'!T16,'Pelan Pengambilan'!V16,'Pelan Pengambilan'!X16,'Pelan Pengambilan'!Z16,'Pelan Pengambilan'!AB16,'Pelan Pengambilan'!AD16)=0,"",COUNT('Pelan Pengambilan'!I16,'Pelan Pengambilan'!K16,'Pelan Pengambilan'!M16,'Pelan Pengambilan'!O16,'Pelan Pengambilan'!Q16,'Pelan Pengambilan'!S16,'Pelan Pengambilan'!U16,'Pelan Pengambilan'!W16,'Pelan Pengambilan'!Y16,'Pelan Pengambilan'!AA16,'Pelan Pengambilan'!AC16,'Pelan Pengambilan'!AE16)/COUNT('Pelan Pengambilan'!H16,'Pelan Pengambilan'!J16,'Pelan Pengambilan'!L16,'Pelan Pengambilan'!N16,'Pelan Pengambilan'!P16,'Pelan Pengambilan'!R16,'Pelan Pengambilan'!T16,'Pelan Pengambilan'!V16,'Pelan Pengambilan'!X16,'Pelan Pengambilan'!Z16,'Pelan Pengambilan'!AB16,'Pelan Pengambilan'!AD16)),"")</f>
        <v>0</v>
      </c>
      <c r="F26" s="150" t="str">
        <f>IFERROR(IF('Pelan Pengambilan'!G16="","",'Pelan Pengambilan'!G16),"")</f>
        <v/>
      </c>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c r="BM26" s="151"/>
      <c r="BN26" s="151"/>
      <c r="BO26" s="151"/>
      <c r="BP26" s="151"/>
      <c r="BQ26" s="151"/>
      <c r="BR26" s="151"/>
      <c r="BS26" s="151"/>
      <c r="BT26" s="151"/>
      <c r="BU26" s="151"/>
      <c r="BV26" s="151"/>
      <c r="BW26" s="151"/>
      <c r="BX26" s="151"/>
      <c r="BY26" s="151"/>
      <c r="BZ26" s="151"/>
      <c r="CA26" s="151"/>
      <c r="CB26" s="151"/>
      <c r="CC26" s="151"/>
      <c r="CD26" s="151"/>
      <c r="CE26" s="151"/>
      <c r="CF26" s="151"/>
      <c r="CG26" s="151"/>
      <c r="CH26" s="151"/>
      <c r="CI26" s="151"/>
      <c r="CJ26" s="151"/>
      <c r="CK26" s="151"/>
      <c r="CL26" s="151"/>
      <c r="CM26" s="151"/>
      <c r="CN26" s="151"/>
      <c r="CO26" s="151"/>
      <c r="CP26" s="151"/>
      <c r="CQ26" s="151"/>
      <c r="CR26" s="151"/>
      <c r="CS26" s="151"/>
      <c r="CT26" s="151"/>
      <c r="CU26" s="151"/>
      <c r="CV26" s="151"/>
      <c r="CW26" s="151"/>
      <c r="CX26" s="151"/>
      <c r="CY26" s="151"/>
      <c r="CZ26" s="151"/>
      <c r="DA26" s="151"/>
      <c r="DB26" s="151"/>
      <c r="DC26" s="151"/>
      <c r="DD26" s="151"/>
      <c r="DE26" s="151"/>
      <c r="DF26" s="151"/>
      <c r="DG26" s="151"/>
      <c r="DH26" s="147">
        <f>'Pelan Pengambilan'!AF16</f>
        <v>71</v>
      </c>
      <c r="DI26" s="147"/>
      <c r="DJ26" s="3">
        <f>IFERROR(MIN('Pelan Pengambilan'!H16,'Pelan Pengambilan'!J16,'Pelan Pengambilan'!L16,'Pelan Pengambilan'!N16,'Pelan Pengambilan'!P16,'Pelan Pengambilan'!R16,'Pelan Pengambilan'!T16,'Pelan Pengambilan'!V16,'Pelan Pengambilan'!X16,'Pelan Pengambilan'!Z16,'Pelan Pengambilan'!AB16,'Pelan Pengambilan'!AD16),"")</f>
        <v>46206</v>
      </c>
      <c r="DK26" s="3">
        <f>IFERROR(MAX('Pelan Pengambilan'!H16,'Pelan Pengambilan'!J16,'Pelan Pengambilan'!L16,'Pelan Pengambilan'!N16,'Pelan Pengambilan'!P16,'Pelan Pengambilan'!R16,'Pelan Pengambilan'!T16,'Pelan Pengambilan'!V16,'Pelan Pengambilan'!X16,'Pelan Pengambilan'!Z16,'Pelan Pengambilan'!AB16,'Pelan Pengambilan'!AD16),"")</f>
        <v>46206</v>
      </c>
      <c r="DL26" s="3">
        <f>IFERROR(MIN('Pelan Pengambilan'!I16,'Pelan Pengambilan'!K16,'Pelan Pengambilan'!M16,'Pelan Pengambilan'!O16,'Pelan Pengambilan'!Q16,'Pelan Pengambilan'!S16,'Pelan Pengambilan'!U16,'Pelan Pengambilan'!W16,'Pelan Pengambilan'!Y16,'Pelan Pengambilan'!AA16,'Pelan Pengambilan'!AC16,'Pelan Pengambilan'!AE16),"")</f>
        <v>0</v>
      </c>
      <c r="DM26" s="3">
        <f>IFERROR(MAX('Pelan Pengambilan'!I16,'Pelan Pengambilan'!K16,'Pelan Pengambilan'!M16,'Pelan Pengambilan'!O16,'Pelan Pengambilan'!Q16,'Pelan Pengambilan'!S16,'Pelan Pengambilan'!U16,'Pelan Pengambilan'!W16,'Pelan Pengambilan'!Y16,'Pelan Pengambilan'!AA16,'Pelan Pengambilan'!AC16,'Pelan Pengambilan'!AE16),"")</f>
        <v>0</v>
      </c>
    </row>
    <row r="27" ht="19.5" customHeight="1">
      <c r="A27" s="39"/>
      <c r="B27" s="39"/>
      <c r="C27" s="39"/>
      <c r="D27" s="148" t="s">
        <v>276</v>
      </c>
      <c r="E27" s="39"/>
      <c r="F27" s="39"/>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c r="BI27" s="151"/>
      <c r="BJ27" s="151"/>
      <c r="BK27" s="151"/>
      <c r="BL27" s="151"/>
      <c r="BM27" s="151"/>
      <c r="BN27" s="151"/>
      <c r="BO27" s="151"/>
      <c r="BP27" s="151"/>
      <c r="BQ27" s="151"/>
      <c r="BR27" s="151"/>
      <c r="BS27" s="151"/>
      <c r="BT27" s="151"/>
      <c r="BU27" s="151"/>
      <c r="BV27" s="151"/>
      <c r="BW27" s="151"/>
      <c r="BX27" s="151"/>
      <c r="BY27" s="151"/>
      <c r="BZ27" s="151"/>
      <c r="CA27" s="151"/>
      <c r="CB27" s="151"/>
      <c r="CC27" s="151"/>
      <c r="CD27" s="151"/>
      <c r="CE27" s="151"/>
      <c r="CF27" s="151"/>
      <c r="CG27" s="151"/>
      <c r="CH27" s="151"/>
      <c r="CI27" s="151"/>
      <c r="CJ27" s="151"/>
      <c r="CK27" s="151"/>
      <c r="CL27" s="151"/>
      <c r="CM27" s="151"/>
      <c r="CN27" s="151"/>
      <c r="CO27" s="151"/>
      <c r="CP27" s="151"/>
      <c r="CQ27" s="151"/>
      <c r="CR27" s="151"/>
      <c r="CS27" s="151"/>
      <c r="CT27" s="151"/>
      <c r="CU27" s="151"/>
      <c r="CV27" s="151"/>
      <c r="CW27" s="151"/>
      <c r="CX27" s="151"/>
      <c r="CY27" s="151"/>
      <c r="CZ27" s="151"/>
      <c r="DA27" s="151"/>
      <c r="DB27" s="151"/>
      <c r="DC27" s="151"/>
      <c r="DD27" s="151"/>
      <c r="DE27" s="151"/>
      <c r="DF27" s="151"/>
      <c r="DG27" s="151"/>
      <c r="DH27" s="39"/>
      <c r="DI27" s="39"/>
      <c r="DJ27" s="3"/>
      <c r="DK27" s="3"/>
      <c r="DL27" s="3"/>
      <c r="DM27" s="3"/>
    </row>
    <row r="28" ht="19.5" customHeight="1">
      <c r="A28" s="146" t="str">
        <f>'Pelan Pengambilan'!B17</f>
        <v>Juruterapi Pergigian</v>
      </c>
      <c r="B28" s="147" t="str">
        <f>'Pelan Pengambilan'!C17</f>
        <v>U5</v>
      </c>
      <c r="C28" s="146" t="str">
        <f t="array" ref="C28">IFERROR(IF(INDEX(Strategi!$F$5:$F$84,MATCH(LARGE(Strategi!$K$5:$K$84,12),Strategi!$K$5:$K$84,0))="","","("&amp;COUNTIFS('Pelan Pengambilan'!$B$6:$B$17,'Pelan Pengambilan'!$B17,'Pelan Pengambilan'!$C$6:$C$17,'Pelan Pengambilan'!$C17)&amp;") "&amp;INDEX(Strategi!$F$5:$F$84,MATCH(LARGE(Strategi!$K$5:$K$84,12),Strategi!$K$5:$K$84,0))),"")</f>
        <v>(1) Pelantikan graduan Juruterapi Pergigian ILKKM keluaran Jun 2026 (freshie dan PSL)</v>
      </c>
      <c r="D28" s="148" t="s">
        <v>275</v>
      </c>
      <c r="E28" s="149">
        <f>IFERROR(IF(COUNT('Pelan Pengambilan'!H17,'Pelan Pengambilan'!J17,'Pelan Pengambilan'!L17,'Pelan Pengambilan'!N17,'Pelan Pengambilan'!P17,'Pelan Pengambilan'!R17,'Pelan Pengambilan'!T17,'Pelan Pengambilan'!V17,'Pelan Pengambilan'!X17,'Pelan Pengambilan'!Z17,'Pelan Pengambilan'!AB17,'Pelan Pengambilan'!AD17)=0,"",COUNT('Pelan Pengambilan'!I17,'Pelan Pengambilan'!K17,'Pelan Pengambilan'!M17,'Pelan Pengambilan'!O17,'Pelan Pengambilan'!Q17,'Pelan Pengambilan'!S17,'Pelan Pengambilan'!U17,'Pelan Pengambilan'!W17,'Pelan Pengambilan'!Y17,'Pelan Pengambilan'!AA17,'Pelan Pengambilan'!AC17,'Pelan Pengambilan'!AE17)/COUNT('Pelan Pengambilan'!H17,'Pelan Pengambilan'!J17,'Pelan Pengambilan'!L17,'Pelan Pengambilan'!N17,'Pelan Pengambilan'!P17,'Pelan Pengambilan'!R17,'Pelan Pengambilan'!T17,'Pelan Pengambilan'!V17,'Pelan Pengambilan'!X17,'Pelan Pengambilan'!Z17,'Pelan Pengambilan'!AB17,'Pelan Pengambilan'!AD17)),"")</f>
        <v>0</v>
      </c>
      <c r="F28" s="150" t="str">
        <f>IFERROR(IF('Pelan Pengambilan'!G17="","",'Pelan Pengambilan'!G17),"")</f>
        <v/>
      </c>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c r="BI28" s="151"/>
      <c r="BJ28" s="151"/>
      <c r="BK28" s="151"/>
      <c r="BL28" s="151"/>
      <c r="BM28" s="151"/>
      <c r="BN28" s="151"/>
      <c r="BO28" s="151"/>
      <c r="BP28" s="151"/>
      <c r="BQ28" s="151"/>
      <c r="BR28" s="151"/>
      <c r="BS28" s="151"/>
      <c r="BT28" s="151"/>
      <c r="BU28" s="151"/>
      <c r="BV28" s="151"/>
      <c r="BW28" s="151"/>
      <c r="BX28" s="151"/>
      <c r="BY28" s="151"/>
      <c r="BZ28" s="151"/>
      <c r="CA28" s="151"/>
      <c r="CB28" s="151"/>
      <c r="CC28" s="151"/>
      <c r="CD28" s="151"/>
      <c r="CE28" s="151"/>
      <c r="CF28" s="151"/>
      <c r="CG28" s="151"/>
      <c r="CH28" s="151"/>
      <c r="CI28" s="151"/>
      <c r="CJ28" s="151"/>
      <c r="CK28" s="151"/>
      <c r="CL28" s="151"/>
      <c r="CM28" s="151"/>
      <c r="CN28" s="151"/>
      <c r="CO28" s="151"/>
      <c r="CP28" s="151"/>
      <c r="CQ28" s="151"/>
      <c r="CR28" s="151"/>
      <c r="CS28" s="151"/>
      <c r="CT28" s="151"/>
      <c r="CU28" s="151"/>
      <c r="CV28" s="151"/>
      <c r="CW28" s="151"/>
      <c r="CX28" s="151"/>
      <c r="CY28" s="151"/>
      <c r="CZ28" s="151"/>
      <c r="DA28" s="151"/>
      <c r="DB28" s="151"/>
      <c r="DC28" s="151"/>
      <c r="DD28" s="151"/>
      <c r="DE28" s="151"/>
      <c r="DF28" s="151"/>
      <c r="DG28" s="151"/>
      <c r="DH28" s="147">
        <f>'Pelan Pengambilan'!AF17</f>
        <v>48</v>
      </c>
      <c r="DI28" s="147"/>
      <c r="DJ28" s="3">
        <f>IFERROR(MIN('Pelan Pengambilan'!H17,'Pelan Pengambilan'!J17,'Pelan Pengambilan'!L17,'Pelan Pengambilan'!N17,'Pelan Pengambilan'!P17,'Pelan Pengambilan'!R17,'Pelan Pengambilan'!T17,'Pelan Pengambilan'!V17,'Pelan Pengambilan'!X17,'Pelan Pengambilan'!Z17,'Pelan Pengambilan'!AB17,'Pelan Pengambilan'!AD17),"")</f>
        <v>46237</v>
      </c>
      <c r="DK28" s="3">
        <f>IFERROR(MAX('Pelan Pengambilan'!H17,'Pelan Pengambilan'!J17,'Pelan Pengambilan'!L17,'Pelan Pengambilan'!N17,'Pelan Pengambilan'!P17,'Pelan Pengambilan'!R17,'Pelan Pengambilan'!T17,'Pelan Pengambilan'!V17,'Pelan Pengambilan'!X17,'Pelan Pengambilan'!Z17,'Pelan Pengambilan'!AB17,'Pelan Pengambilan'!AD17),"")</f>
        <v>46237</v>
      </c>
      <c r="DL28" s="3">
        <f>IFERROR(MIN('Pelan Pengambilan'!I17,'Pelan Pengambilan'!K17,'Pelan Pengambilan'!M17,'Pelan Pengambilan'!O17,'Pelan Pengambilan'!Q17,'Pelan Pengambilan'!S17,'Pelan Pengambilan'!U17,'Pelan Pengambilan'!W17,'Pelan Pengambilan'!Y17,'Pelan Pengambilan'!AA17,'Pelan Pengambilan'!AC17,'Pelan Pengambilan'!AE17),"")</f>
        <v>0</v>
      </c>
      <c r="DM28" s="3">
        <f>IFERROR(MAX('Pelan Pengambilan'!I17,'Pelan Pengambilan'!K17,'Pelan Pengambilan'!M17,'Pelan Pengambilan'!O17,'Pelan Pengambilan'!Q17,'Pelan Pengambilan'!S17,'Pelan Pengambilan'!U17,'Pelan Pengambilan'!W17,'Pelan Pengambilan'!Y17,'Pelan Pengambilan'!AA17,'Pelan Pengambilan'!AC17,'Pelan Pengambilan'!AE17),"")</f>
        <v>0</v>
      </c>
    </row>
    <row r="29" ht="19.5" customHeight="1">
      <c r="A29" s="39"/>
      <c r="B29" s="39"/>
      <c r="C29" s="39"/>
      <c r="D29" s="148" t="s">
        <v>276</v>
      </c>
      <c r="E29" s="39"/>
      <c r="F29" s="39"/>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c r="BI29" s="151"/>
      <c r="BJ29" s="151"/>
      <c r="BK29" s="151"/>
      <c r="BL29" s="151"/>
      <c r="BM29" s="151"/>
      <c r="BN29" s="151"/>
      <c r="BO29" s="151"/>
      <c r="BP29" s="151"/>
      <c r="BQ29" s="151"/>
      <c r="BR29" s="151"/>
      <c r="BS29" s="151"/>
      <c r="BT29" s="151"/>
      <c r="BU29" s="151"/>
      <c r="BV29" s="151"/>
      <c r="BW29" s="151"/>
      <c r="BX29" s="151"/>
      <c r="BY29" s="151"/>
      <c r="BZ29" s="151"/>
      <c r="CA29" s="151"/>
      <c r="CB29" s="151"/>
      <c r="CC29" s="151"/>
      <c r="CD29" s="151"/>
      <c r="CE29" s="151"/>
      <c r="CF29" s="151"/>
      <c r="CG29" s="151"/>
      <c r="CH29" s="151"/>
      <c r="CI29" s="151"/>
      <c r="CJ29" s="151"/>
      <c r="CK29" s="151"/>
      <c r="CL29" s="151"/>
      <c r="CM29" s="151"/>
      <c r="CN29" s="151"/>
      <c r="CO29" s="151"/>
      <c r="CP29" s="151"/>
      <c r="CQ29" s="151"/>
      <c r="CR29" s="151"/>
      <c r="CS29" s="151"/>
      <c r="CT29" s="151"/>
      <c r="CU29" s="151"/>
      <c r="CV29" s="151"/>
      <c r="CW29" s="151"/>
      <c r="CX29" s="151"/>
      <c r="CY29" s="151"/>
      <c r="CZ29" s="151"/>
      <c r="DA29" s="151"/>
      <c r="DB29" s="151"/>
      <c r="DC29" s="151"/>
      <c r="DD29" s="151"/>
      <c r="DE29" s="151"/>
      <c r="DF29" s="151"/>
      <c r="DG29" s="151"/>
      <c r="DH29" s="39"/>
      <c r="DI29" s="39"/>
      <c r="DJ29" s="3"/>
      <c r="DK29" s="3"/>
      <c r="DL29" s="3"/>
      <c r="DM29" s="3"/>
    </row>
    <row r="30" ht="19.5" customHeight="1">
      <c r="A30" s="146" t="str">
        <f>'Pelan Pengambilan'!B18</f>
        <v>Juru X-Ray (Diagnostik)</v>
      </c>
      <c r="B30" s="147" t="str">
        <f>'Pelan Pengambilan'!C18</f>
        <v>U5</v>
      </c>
      <c r="C30" s="146" t="str">
        <f t="array" ref="C30">IFERROR(IF(INDEX(Strategi!$F$5:$F$84,MATCH(LARGE(Strategi!$K$5:$K$84,13),Strategi!$K$5:$K$84,0))="","","("&amp;COUNTIFS('Pelan Pengambilan'!$B$6:$B$18,'Pelan Pengambilan'!$B18,'Pelan Pengambilan'!$C$6:$C$18,'Pelan Pengambilan'!$C18)&amp;") "&amp;INDEX(Strategi!$F$5:$F$84,MATCH(LARGE(Strategi!$K$5:$K$84,13),Strategi!$K$5:$K$84,0))),"")</f>
        <v>(1) Pelantikan graduan Juru X-Ray (Diagnostik) (IPTA/IPTS)</v>
      </c>
      <c r="D30" s="148" t="s">
        <v>275</v>
      </c>
      <c r="E30" s="149">
        <f>IFERROR(IF(COUNT('Pelan Pengambilan'!H18,'Pelan Pengambilan'!J18,'Pelan Pengambilan'!L18,'Pelan Pengambilan'!N18,'Pelan Pengambilan'!P18,'Pelan Pengambilan'!R18,'Pelan Pengambilan'!T18,'Pelan Pengambilan'!V18,'Pelan Pengambilan'!X18,'Pelan Pengambilan'!Z18,'Pelan Pengambilan'!AB18,'Pelan Pengambilan'!AD18)=0,"",COUNT('Pelan Pengambilan'!I18,'Pelan Pengambilan'!K18,'Pelan Pengambilan'!M18,'Pelan Pengambilan'!O18,'Pelan Pengambilan'!Q18,'Pelan Pengambilan'!S18,'Pelan Pengambilan'!U18,'Pelan Pengambilan'!W18,'Pelan Pengambilan'!Y18,'Pelan Pengambilan'!AA18,'Pelan Pengambilan'!AC18,'Pelan Pengambilan'!AE18)/COUNT('Pelan Pengambilan'!H18,'Pelan Pengambilan'!J18,'Pelan Pengambilan'!L18,'Pelan Pengambilan'!N18,'Pelan Pengambilan'!P18,'Pelan Pengambilan'!R18,'Pelan Pengambilan'!T18,'Pelan Pengambilan'!V18,'Pelan Pengambilan'!X18,'Pelan Pengambilan'!Z18,'Pelan Pengambilan'!AB18,'Pelan Pengambilan'!AD18)),"")</f>
        <v>0</v>
      </c>
      <c r="F30" s="150" t="str">
        <f>IFERROR(IF('Pelan Pengambilan'!G18="","",'Pelan Pengambilan'!G18),"")</f>
        <v/>
      </c>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47">
        <f>'Pelan Pengambilan'!AF18</f>
        <v>100</v>
      </c>
      <c r="DI30" s="147"/>
      <c r="DJ30" s="3">
        <f>IFERROR(MIN('Pelan Pengambilan'!H18,'Pelan Pengambilan'!J18,'Pelan Pengambilan'!L18,'Pelan Pengambilan'!N18,'Pelan Pengambilan'!P18,'Pelan Pengambilan'!R18,'Pelan Pengambilan'!T18,'Pelan Pengambilan'!V18,'Pelan Pengambilan'!X18,'Pelan Pengambilan'!Z18,'Pelan Pengambilan'!AB18,'Pelan Pengambilan'!AD18),"")</f>
        <v>46266</v>
      </c>
      <c r="DK30" s="3">
        <f>IFERROR(MAX('Pelan Pengambilan'!H18,'Pelan Pengambilan'!J18,'Pelan Pengambilan'!L18,'Pelan Pengambilan'!N18,'Pelan Pengambilan'!P18,'Pelan Pengambilan'!R18,'Pelan Pengambilan'!T18,'Pelan Pengambilan'!V18,'Pelan Pengambilan'!X18,'Pelan Pengambilan'!Z18,'Pelan Pengambilan'!AB18,'Pelan Pengambilan'!AD18),"")</f>
        <v>46266</v>
      </c>
      <c r="DL30" s="3">
        <f>IFERROR(MIN('Pelan Pengambilan'!I18,'Pelan Pengambilan'!K18,'Pelan Pengambilan'!M18,'Pelan Pengambilan'!O18,'Pelan Pengambilan'!Q18,'Pelan Pengambilan'!S18,'Pelan Pengambilan'!U18,'Pelan Pengambilan'!W18,'Pelan Pengambilan'!Y18,'Pelan Pengambilan'!AA18,'Pelan Pengambilan'!AC18,'Pelan Pengambilan'!AE18),"")</f>
        <v>0</v>
      </c>
      <c r="DM30" s="3">
        <f>IFERROR(MAX('Pelan Pengambilan'!I18,'Pelan Pengambilan'!K18,'Pelan Pengambilan'!M18,'Pelan Pengambilan'!O18,'Pelan Pengambilan'!Q18,'Pelan Pengambilan'!S18,'Pelan Pengambilan'!U18,'Pelan Pengambilan'!W18,'Pelan Pengambilan'!Y18,'Pelan Pengambilan'!AA18,'Pelan Pengambilan'!AC18,'Pelan Pengambilan'!AE18),"")</f>
        <v>0</v>
      </c>
    </row>
    <row r="31" ht="19.5" customHeight="1">
      <c r="A31" s="39"/>
      <c r="B31" s="39"/>
      <c r="C31" s="39"/>
      <c r="D31" s="148" t="s">
        <v>276</v>
      </c>
      <c r="E31" s="39"/>
      <c r="F31" s="39"/>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39"/>
      <c r="DI31" s="39"/>
      <c r="DJ31" s="3"/>
      <c r="DK31" s="3"/>
      <c r="DL31" s="3"/>
      <c r="DM31" s="3"/>
    </row>
    <row r="32" ht="19.5" customHeight="1">
      <c r="A32" s="146" t="str">
        <f>'Pelan Pengambilan'!B19</f>
        <v>Jurupulih Perubatan (Carakerja)</v>
      </c>
      <c r="B32" s="147" t="str">
        <f>'Pelan Pengambilan'!C19</f>
        <v>U5</v>
      </c>
      <c r="C32" s="146" t="str">
        <f t="array" ref="C32">IFERROR(IF(INDEX(Strategi!$F$5:$F$84,MATCH(LARGE(Strategi!$K$5:$K$84,14),Strategi!$K$5:$K$84,0))="","","("&amp;COUNTIFS('Pelan Pengambilan'!$B$6:$B$19,'Pelan Pengambilan'!$B19,'Pelan Pengambilan'!$C$6:$C$19,'Pelan Pengambilan'!$C19)&amp;") "&amp;INDEX(Strategi!$F$5:$F$84,MATCH(LARGE(Strategi!$K$5:$K$84,14),Strategi!$K$5:$K$84,0))),"")</f>
        <v>(1) Pelantikan graduan Jurupulih Perubatan (Carakerja) ILKKM keluaran Dis 2024 (CoS)</v>
      </c>
      <c r="D32" s="148" t="s">
        <v>275</v>
      </c>
      <c r="E32" s="149">
        <f>IFERROR(IF(COUNT('Pelan Pengambilan'!H19,'Pelan Pengambilan'!J19,'Pelan Pengambilan'!L19,'Pelan Pengambilan'!N19,'Pelan Pengambilan'!P19,'Pelan Pengambilan'!R19,'Pelan Pengambilan'!T19,'Pelan Pengambilan'!V19,'Pelan Pengambilan'!X19,'Pelan Pengambilan'!Z19,'Pelan Pengambilan'!AB19,'Pelan Pengambilan'!AD19)=0,"",COUNT('Pelan Pengambilan'!I19,'Pelan Pengambilan'!K19,'Pelan Pengambilan'!M19,'Pelan Pengambilan'!O19,'Pelan Pengambilan'!Q19,'Pelan Pengambilan'!S19,'Pelan Pengambilan'!U19,'Pelan Pengambilan'!W19,'Pelan Pengambilan'!Y19,'Pelan Pengambilan'!AA19,'Pelan Pengambilan'!AC19,'Pelan Pengambilan'!AE19)/COUNT('Pelan Pengambilan'!H19,'Pelan Pengambilan'!J19,'Pelan Pengambilan'!L19,'Pelan Pengambilan'!N19,'Pelan Pengambilan'!P19,'Pelan Pengambilan'!R19,'Pelan Pengambilan'!T19,'Pelan Pengambilan'!V19,'Pelan Pengambilan'!X19,'Pelan Pengambilan'!Z19,'Pelan Pengambilan'!AB19,'Pelan Pengambilan'!AD19)),"")</f>
        <v>0</v>
      </c>
      <c r="F32" s="150" t="str">
        <f>IFERROR(IF('Pelan Pengambilan'!G19="","",'Pelan Pengambilan'!G19),"")</f>
        <v/>
      </c>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c r="BI32" s="151"/>
      <c r="BJ32" s="151"/>
      <c r="BK32" s="151"/>
      <c r="BL32" s="151"/>
      <c r="BM32" s="151"/>
      <c r="BN32" s="151"/>
      <c r="BO32" s="151"/>
      <c r="BP32" s="151"/>
      <c r="BQ32" s="151"/>
      <c r="BR32" s="151"/>
      <c r="BS32" s="151"/>
      <c r="BT32" s="151"/>
      <c r="BU32" s="151"/>
      <c r="BV32" s="151"/>
      <c r="BW32" s="151"/>
      <c r="BX32" s="151"/>
      <c r="BY32" s="151"/>
      <c r="BZ32" s="151"/>
      <c r="CA32" s="151"/>
      <c r="CB32" s="151"/>
      <c r="CC32" s="151"/>
      <c r="CD32" s="151"/>
      <c r="CE32" s="151"/>
      <c r="CF32" s="151"/>
      <c r="CG32" s="151"/>
      <c r="CH32" s="151"/>
      <c r="CI32" s="151"/>
      <c r="CJ32" s="151"/>
      <c r="CK32" s="151"/>
      <c r="CL32" s="151"/>
      <c r="CM32" s="151"/>
      <c r="CN32" s="151"/>
      <c r="CO32" s="151"/>
      <c r="CP32" s="151"/>
      <c r="CQ32" s="151"/>
      <c r="CR32" s="151"/>
      <c r="CS32" s="151"/>
      <c r="CT32" s="151"/>
      <c r="CU32" s="151"/>
      <c r="CV32" s="151"/>
      <c r="CW32" s="151"/>
      <c r="CX32" s="151"/>
      <c r="CY32" s="151"/>
      <c r="CZ32" s="151"/>
      <c r="DA32" s="151"/>
      <c r="DB32" s="151"/>
      <c r="DC32" s="151"/>
      <c r="DD32" s="151"/>
      <c r="DE32" s="151"/>
      <c r="DF32" s="151"/>
      <c r="DG32" s="151"/>
      <c r="DH32" s="147">
        <f>'Pelan Pengambilan'!AF19</f>
        <v>23</v>
      </c>
      <c r="DI32" s="147"/>
      <c r="DJ32" s="3">
        <f>IFERROR(MIN('Pelan Pengambilan'!H19,'Pelan Pengambilan'!J19,'Pelan Pengambilan'!L19,'Pelan Pengambilan'!N19,'Pelan Pengambilan'!P19,'Pelan Pengambilan'!R19,'Pelan Pengambilan'!T19,'Pelan Pengambilan'!V19,'Pelan Pengambilan'!X19,'Pelan Pengambilan'!Z19,'Pelan Pengambilan'!AB19,'Pelan Pengambilan'!AD19),"")</f>
        <v>46206</v>
      </c>
      <c r="DK32" s="3">
        <f>IFERROR(MAX('Pelan Pengambilan'!H19,'Pelan Pengambilan'!J19,'Pelan Pengambilan'!L19,'Pelan Pengambilan'!N19,'Pelan Pengambilan'!P19,'Pelan Pengambilan'!R19,'Pelan Pengambilan'!T19,'Pelan Pengambilan'!V19,'Pelan Pengambilan'!X19,'Pelan Pengambilan'!Z19,'Pelan Pengambilan'!AB19,'Pelan Pengambilan'!AD19),"")</f>
        <v>46206</v>
      </c>
      <c r="DL32" s="3">
        <f>IFERROR(MIN('Pelan Pengambilan'!I19,'Pelan Pengambilan'!K19,'Pelan Pengambilan'!M19,'Pelan Pengambilan'!O19,'Pelan Pengambilan'!Q19,'Pelan Pengambilan'!S19,'Pelan Pengambilan'!U19,'Pelan Pengambilan'!W19,'Pelan Pengambilan'!Y19,'Pelan Pengambilan'!AA19,'Pelan Pengambilan'!AC19,'Pelan Pengambilan'!AE19),"")</f>
        <v>0</v>
      </c>
      <c r="DM32" s="3">
        <f>IFERROR(MAX('Pelan Pengambilan'!I19,'Pelan Pengambilan'!K19,'Pelan Pengambilan'!M19,'Pelan Pengambilan'!O19,'Pelan Pengambilan'!Q19,'Pelan Pengambilan'!S19,'Pelan Pengambilan'!U19,'Pelan Pengambilan'!W19,'Pelan Pengambilan'!Y19,'Pelan Pengambilan'!AA19,'Pelan Pengambilan'!AC19,'Pelan Pengambilan'!AE19),"")</f>
        <v>0</v>
      </c>
    </row>
    <row r="33" ht="19.5" customHeight="1">
      <c r="A33" s="39"/>
      <c r="B33" s="39"/>
      <c r="C33" s="39"/>
      <c r="D33" s="148" t="s">
        <v>276</v>
      </c>
      <c r="E33" s="39"/>
      <c r="F33" s="39"/>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51"/>
      <c r="CM33" s="151"/>
      <c r="CN33" s="151"/>
      <c r="CO33" s="151"/>
      <c r="CP33" s="151"/>
      <c r="CQ33" s="151"/>
      <c r="CR33" s="151"/>
      <c r="CS33" s="151"/>
      <c r="CT33" s="151"/>
      <c r="CU33" s="151"/>
      <c r="CV33" s="151"/>
      <c r="CW33" s="151"/>
      <c r="CX33" s="151"/>
      <c r="CY33" s="151"/>
      <c r="CZ33" s="151"/>
      <c r="DA33" s="151"/>
      <c r="DB33" s="151"/>
      <c r="DC33" s="151"/>
      <c r="DD33" s="151"/>
      <c r="DE33" s="151"/>
      <c r="DF33" s="151"/>
      <c r="DG33" s="151"/>
      <c r="DH33" s="39"/>
      <c r="DI33" s="39"/>
      <c r="DJ33" s="3"/>
      <c r="DK33" s="3"/>
      <c r="DL33" s="3"/>
      <c r="DM33" s="3"/>
    </row>
    <row r="34" ht="19.5" customHeight="1">
      <c r="A34" s="146" t="str">
        <f>'Pelan Pengambilan'!B20</f>
        <v>Jurupulih Perubatan (Fisioterapi)</v>
      </c>
      <c r="B34" s="147" t="str">
        <f>'Pelan Pengambilan'!C20</f>
        <v>U5</v>
      </c>
      <c r="C34" s="146" t="str">
        <f t="array" ref="C34">IFERROR(IF(INDEX(Strategi!$F$5:$F$84,MATCH(LARGE(Strategi!$K$5:$K$84,15),Strategi!$K$5:$K$84,0))="","","("&amp;COUNTIFS('Pelan Pengambilan'!$B$6:$B$20,'Pelan Pengambilan'!$B20,'Pelan Pengambilan'!$C$6:$C$20,'Pelan Pengambilan'!$C20)&amp;") "&amp;INDEX(Strategi!$F$5:$F$84,MATCH(LARGE(Strategi!$K$5:$K$84,15),Strategi!$K$5:$K$84,0))),"")</f>
        <v>(1) Pelantikan graduan Jurupulih Perubatan (Fisioterapi) ILKKM keluaran Dis 2024 (CoS)</v>
      </c>
      <c r="D34" s="148" t="s">
        <v>275</v>
      </c>
      <c r="E34" s="149">
        <f>IFERROR(IF(COUNT('Pelan Pengambilan'!H20,'Pelan Pengambilan'!J20,'Pelan Pengambilan'!L20,'Pelan Pengambilan'!N20,'Pelan Pengambilan'!P20,'Pelan Pengambilan'!R20,'Pelan Pengambilan'!T20,'Pelan Pengambilan'!V20,'Pelan Pengambilan'!X20,'Pelan Pengambilan'!Z20,'Pelan Pengambilan'!AB20,'Pelan Pengambilan'!AD20)=0,"",COUNT('Pelan Pengambilan'!I20,'Pelan Pengambilan'!K20,'Pelan Pengambilan'!M20,'Pelan Pengambilan'!O20,'Pelan Pengambilan'!Q20,'Pelan Pengambilan'!S20,'Pelan Pengambilan'!U20,'Pelan Pengambilan'!W20,'Pelan Pengambilan'!Y20,'Pelan Pengambilan'!AA20,'Pelan Pengambilan'!AC20,'Pelan Pengambilan'!AE20)/COUNT('Pelan Pengambilan'!H20,'Pelan Pengambilan'!J20,'Pelan Pengambilan'!L20,'Pelan Pengambilan'!N20,'Pelan Pengambilan'!P20,'Pelan Pengambilan'!R20,'Pelan Pengambilan'!T20,'Pelan Pengambilan'!V20,'Pelan Pengambilan'!X20,'Pelan Pengambilan'!Z20,'Pelan Pengambilan'!AB20,'Pelan Pengambilan'!AD20)),"")</f>
        <v>0</v>
      </c>
      <c r="F34" s="150" t="str">
        <f>IFERROR(IF('Pelan Pengambilan'!G20="","",'Pelan Pengambilan'!G20),"")</f>
        <v/>
      </c>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51"/>
      <c r="CM34" s="151"/>
      <c r="CN34" s="151"/>
      <c r="CO34" s="151"/>
      <c r="CP34" s="151"/>
      <c r="CQ34" s="151"/>
      <c r="CR34" s="151"/>
      <c r="CS34" s="151"/>
      <c r="CT34" s="151"/>
      <c r="CU34" s="151"/>
      <c r="CV34" s="151"/>
      <c r="CW34" s="151"/>
      <c r="CX34" s="151"/>
      <c r="CY34" s="151"/>
      <c r="CZ34" s="151"/>
      <c r="DA34" s="151"/>
      <c r="DB34" s="151"/>
      <c r="DC34" s="151"/>
      <c r="DD34" s="151"/>
      <c r="DE34" s="151"/>
      <c r="DF34" s="151"/>
      <c r="DG34" s="151"/>
      <c r="DH34" s="147">
        <f>'Pelan Pengambilan'!AF20</f>
        <v>26</v>
      </c>
      <c r="DI34" s="147"/>
      <c r="DJ34" s="3">
        <f>IFERROR(MIN('Pelan Pengambilan'!H20,'Pelan Pengambilan'!J20,'Pelan Pengambilan'!L20,'Pelan Pengambilan'!N20,'Pelan Pengambilan'!P20,'Pelan Pengambilan'!R20,'Pelan Pengambilan'!T20,'Pelan Pengambilan'!V20,'Pelan Pengambilan'!X20,'Pelan Pengambilan'!Z20,'Pelan Pengambilan'!AB20,'Pelan Pengambilan'!AD20),"")</f>
        <v>46206</v>
      </c>
      <c r="DK34" s="3">
        <f>IFERROR(MAX('Pelan Pengambilan'!H20,'Pelan Pengambilan'!J20,'Pelan Pengambilan'!L20,'Pelan Pengambilan'!N20,'Pelan Pengambilan'!P20,'Pelan Pengambilan'!R20,'Pelan Pengambilan'!T20,'Pelan Pengambilan'!V20,'Pelan Pengambilan'!X20,'Pelan Pengambilan'!Z20,'Pelan Pengambilan'!AB20,'Pelan Pengambilan'!AD20),"")</f>
        <v>46206</v>
      </c>
      <c r="DL34" s="3">
        <f>IFERROR(MIN('Pelan Pengambilan'!I20,'Pelan Pengambilan'!K20,'Pelan Pengambilan'!M20,'Pelan Pengambilan'!O20,'Pelan Pengambilan'!Q20,'Pelan Pengambilan'!S20,'Pelan Pengambilan'!U20,'Pelan Pengambilan'!W20,'Pelan Pengambilan'!Y20,'Pelan Pengambilan'!AA20,'Pelan Pengambilan'!AC20,'Pelan Pengambilan'!AE20),"")</f>
        <v>0</v>
      </c>
      <c r="DM34" s="3">
        <f>IFERROR(MAX('Pelan Pengambilan'!I20,'Pelan Pengambilan'!K20,'Pelan Pengambilan'!M20,'Pelan Pengambilan'!O20,'Pelan Pengambilan'!Q20,'Pelan Pengambilan'!S20,'Pelan Pengambilan'!U20,'Pelan Pengambilan'!W20,'Pelan Pengambilan'!Y20,'Pelan Pengambilan'!AA20,'Pelan Pengambilan'!AC20,'Pelan Pengambilan'!AE20),"")</f>
        <v>0</v>
      </c>
    </row>
    <row r="35" ht="19.5" customHeight="1">
      <c r="A35" s="39"/>
      <c r="B35" s="39"/>
      <c r="C35" s="39"/>
      <c r="D35" s="148" t="s">
        <v>276</v>
      </c>
      <c r="E35" s="39"/>
      <c r="F35" s="39"/>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c r="BI35" s="151"/>
      <c r="BJ35" s="151"/>
      <c r="BK35" s="151"/>
      <c r="BL35" s="151"/>
      <c r="BM35" s="151"/>
      <c r="BN35" s="151"/>
      <c r="BO35" s="151"/>
      <c r="BP35" s="151"/>
      <c r="BQ35" s="151"/>
      <c r="BR35" s="151"/>
      <c r="BS35" s="151"/>
      <c r="BT35" s="151"/>
      <c r="BU35" s="151"/>
      <c r="BV35" s="151"/>
      <c r="BW35" s="151"/>
      <c r="BX35" s="151"/>
      <c r="BY35" s="151"/>
      <c r="BZ35" s="151"/>
      <c r="CA35" s="151"/>
      <c r="CB35" s="151"/>
      <c r="CC35" s="151"/>
      <c r="CD35" s="151"/>
      <c r="CE35" s="151"/>
      <c r="CF35" s="151"/>
      <c r="CG35" s="151"/>
      <c r="CH35" s="151"/>
      <c r="CI35" s="151"/>
      <c r="CJ35" s="151"/>
      <c r="CK35" s="151"/>
      <c r="CL35" s="151"/>
      <c r="CM35" s="151"/>
      <c r="CN35" s="151"/>
      <c r="CO35" s="151"/>
      <c r="CP35" s="151"/>
      <c r="CQ35" s="151"/>
      <c r="CR35" s="151"/>
      <c r="CS35" s="151"/>
      <c r="CT35" s="151"/>
      <c r="CU35" s="151"/>
      <c r="CV35" s="151"/>
      <c r="CW35" s="151"/>
      <c r="CX35" s="151"/>
      <c r="CY35" s="151"/>
      <c r="CZ35" s="151"/>
      <c r="DA35" s="151"/>
      <c r="DB35" s="151"/>
      <c r="DC35" s="151"/>
      <c r="DD35" s="151"/>
      <c r="DE35" s="151"/>
      <c r="DF35" s="151"/>
      <c r="DG35" s="151"/>
      <c r="DH35" s="39"/>
      <c r="DI35" s="39"/>
      <c r="DJ35" s="3"/>
      <c r="DK35" s="3"/>
      <c r="DL35" s="3"/>
      <c r="DM35" s="3"/>
    </row>
    <row r="36" ht="19.5" customHeight="1">
      <c r="A36" s="146" t="str">
        <f>'Pelan Pengambilan'!B21</f>
        <v>Penolong Pegawai Kesihatan Persekitaran</v>
      </c>
      <c r="B36" s="147" t="str">
        <f>'Pelan Pengambilan'!C21</f>
        <v>U5</v>
      </c>
      <c r="C36" s="146" t="str">
        <f t="array" ref="C36">IFERROR(IF(INDEX(Strategi!$F$5:$F$84,MATCH(LARGE(Strategi!$K$5:$K$84,16),Strategi!$K$5:$K$84,0))="","","("&amp;COUNTIFS('Pelan Pengambilan'!$B$6:$B$21,'Pelan Pengambilan'!$B21,'Pelan Pengambilan'!$C$6:$C$21,'Pelan Pengambilan'!$C21)&amp;") "&amp;INDEX(Strategi!$F$5:$F$84,MATCH(LARGE(Strategi!$K$5:$K$84,16),Strategi!$K$5:$K$84,0))),"")</f>
        <v>(1) Pelantikan graduan Penolong Pegawai Kesihatan Persekitaran ILKKM keluaran Dis 2020 (CoS)</v>
      </c>
      <c r="D36" s="148" t="s">
        <v>275</v>
      </c>
      <c r="E36" s="149">
        <f>IFERROR(IF(COUNT('Pelan Pengambilan'!H21,'Pelan Pengambilan'!J21,'Pelan Pengambilan'!L21,'Pelan Pengambilan'!N21,'Pelan Pengambilan'!P21,'Pelan Pengambilan'!R21,'Pelan Pengambilan'!T21,'Pelan Pengambilan'!V21,'Pelan Pengambilan'!X21,'Pelan Pengambilan'!Z21,'Pelan Pengambilan'!AB21,'Pelan Pengambilan'!AD21)=0,"",COUNT('Pelan Pengambilan'!I21,'Pelan Pengambilan'!K21,'Pelan Pengambilan'!M21,'Pelan Pengambilan'!O21,'Pelan Pengambilan'!Q21,'Pelan Pengambilan'!S21,'Pelan Pengambilan'!U21,'Pelan Pengambilan'!W21,'Pelan Pengambilan'!Y21,'Pelan Pengambilan'!AA21,'Pelan Pengambilan'!AC21,'Pelan Pengambilan'!AE21)/COUNT('Pelan Pengambilan'!H21,'Pelan Pengambilan'!J21,'Pelan Pengambilan'!L21,'Pelan Pengambilan'!N21,'Pelan Pengambilan'!P21,'Pelan Pengambilan'!R21,'Pelan Pengambilan'!T21,'Pelan Pengambilan'!V21,'Pelan Pengambilan'!X21,'Pelan Pengambilan'!Z21,'Pelan Pengambilan'!AB21,'Pelan Pengambilan'!AD21)),"")</f>
        <v>0</v>
      </c>
      <c r="F36" s="150" t="str">
        <f>IFERROR(IF('Pelan Pengambilan'!G21="","",'Pelan Pengambilan'!G21),"")</f>
        <v/>
      </c>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151"/>
      <c r="CN36" s="151"/>
      <c r="CO36" s="151"/>
      <c r="CP36" s="151"/>
      <c r="CQ36" s="151"/>
      <c r="CR36" s="151"/>
      <c r="CS36" s="151"/>
      <c r="CT36" s="151"/>
      <c r="CU36" s="151"/>
      <c r="CV36" s="151"/>
      <c r="CW36" s="151"/>
      <c r="CX36" s="151"/>
      <c r="CY36" s="151"/>
      <c r="CZ36" s="151"/>
      <c r="DA36" s="151"/>
      <c r="DB36" s="151"/>
      <c r="DC36" s="151"/>
      <c r="DD36" s="151"/>
      <c r="DE36" s="151"/>
      <c r="DF36" s="151"/>
      <c r="DG36" s="151"/>
      <c r="DH36" s="147">
        <f>'Pelan Pengambilan'!AF21</f>
        <v>23</v>
      </c>
      <c r="DI36" s="147"/>
      <c r="DJ36" s="3">
        <f>IFERROR(MIN('Pelan Pengambilan'!H21,'Pelan Pengambilan'!J21,'Pelan Pengambilan'!L21,'Pelan Pengambilan'!N21,'Pelan Pengambilan'!P21,'Pelan Pengambilan'!R21,'Pelan Pengambilan'!T21,'Pelan Pengambilan'!V21,'Pelan Pengambilan'!X21,'Pelan Pengambilan'!Z21,'Pelan Pengambilan'!AB21,'Pelan Pengambilan'!AD21),"")</f>
        <v>46237</v>
      </c>
      <c r="DK36" s="3">
        <f>IFERROR(MAX('Pelan Pengambilan'!H21,'Pelan Pengambilan'!J21,'Pelan Pengambilan'!L21,'Pelan Pengambilan'!N21,'Pelan Pengambilan'!P21,'Pelan Pengambilan'!R21,'Pelan Pengambilan'!T21,'Pelan Pengambilan'!V21,'Pelan Pengambilan'!X21,'Pelan Pengambilan'!Z21,'Pelan Pengambilan'!AB21,'Pelan Pengambilan'!AD21),"")</f>
        <v>46237</v>
      </c>
      <c r="DL36" s="3">
        <f>IFERROR(MIN('Pelan Pengambilan'!I21,'Pelan Pengambilan'!K21,'Pelan Pengambilan'!M21,'Pelan Pengambilan'!O21,'Pelan Pengambilan'!Q21,'Pelan Pengambilan'!S21,'Pelan Pengambilan'!U21,'Pelan Pengambilan'!W21,'Pelan Pengambilan'!Y21,'Pelan Pengambilan'!AA21,'Pelan Pengambilan'!AC21,'Pelan Pengambilan'!AE21),"")</f>
        <v>0</v>
      </c>
      <c r="DM36" s="3">
        <f>IFERROR(MAX('Pelan Pengambilan'!I21,'Pelan Pengambilan'!K21,'Pelan Pengambilan'!M21,'Pelan Pengambilan'!O21,'Pelan Pengambilan'!Q21,'Pelan Pengambilan'!S21,'Pelan Pengambilan'!U21,'Pelan Pengambilan'!W21,'Pelan Pengambilan'!Y21,'Pelan Pengambilan'!AA21,'Pelan Pengambilan'!AC21,'Pelan Pengambilan'!AE21),"")</f>
        <v>0</v>
      </c>
    </row>
    <row r="37" ht="19.5" customHeight="1">
      <c r="A37" s="39"/>
      <c r="B37" s="39"/>
      <c r="C37" s="39"/>
      <c r="D37" s="148" t="s">
        <v>276</v>
      </c>
      <c r="E37" s="39"/>
      <c r="F37" s="39"/>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c r="BM37" s="151"/>
      <c r="BN37" s="151"/>
      <c r="BO37" s="151"/>
      <c r="BP37" s="151"/>
      <c r="BQ37" s="151"/>
      <c r="BR37" s="151"/>
      <c r="BS37" s="151"/>
      <c r="BT37" s="151"/>
      <c r="BU37" s="151"/>
      <c r="BV37" s="151"/>
      <c r="BW37" s="151"/>
      <c r="BX37" s="151"/>
      <c r="BY37" s="151"/>
      <c r="BZ37" s="151"/>
      <c r="CA37" s="151"/>
      <c r="CB37" s="151"/>
      <c r="CC37" s="151"/>
      <c r="CD37" s="151"/>
      <c r="CE37" s="151"/>
      <c r="CF37" s="151"/>
      <c r="CG37" s="151"/>
      <c r="CH37" s="151"/>
      <c r="CI37" s="151"/>
      <c r="CJ37" s="151"/>
      <c r="CK37" s="151"/>
      <c r="CL37" s="151"/>
      <c r="CM37" s="151"/>
      <c r="CN37" s="151"/>
      <c r="CO37" s="151"/>
      <c r="CP37" s="151"/>
      <c r="CQ37" s="151"/>
      <c r="CR37" s="151"/>
      <c r="CS37" s="151"/>
      <c r="CT37" s="151"/>
      <c r="CU37" s="151"/>
      <c r="CV37" s="151"/>
      <c r="CW37" s="151"/>
      <c r="CX37" s="151"/>
      <c r="CY37" s="151"/>
      <c r="CZ37" s="151"/>
      <c r="DA37" s="151"/>
      <c r="DB37" s="151"/>
      <c r="DC37" s="151"/>
      <c r="DD37" s="151"/>
      <c r="DE37" s="151"/>
      <c r="DF37" s="151"/>
      <c r="DG37" s="151"/>
      <c r="DH37" s="39"/>
      <c r="DI37" s="39"/>
      <c r="DJ37" s="3"/>
      <c r="DK37" s="3"/>
      <c r="DL37" s="3"/>
      <c r="DM37" s="3"/>
    </row>
    <row r="38" ht="19.5" customHeight="1">
      <c r="A38" s="146" t="str">
        <f>'Pelan Pengambilan'!B22</f>
        <v>Pembantu Kesihatan Awam</v>
      </c>
      <c r="B38" s="147" t="str">
        <f>'Pelan Pengambilan'!C22</f>
        <v>U1</v>
      </c>
      <c r="C38" s="146" t="str">
        <f t="array" ref="C38">IFERROR(IF(INDEX(Strategi!$F$5:$F$84,MATCH(LARGE(Strategi!$K$5:$K$84,17),Strategi!$K$5:$K$84,0))="","","("&amp;COUNTIFS('Pelan Pengambilan'!$B$6:$B$22,'Pelan Pengambilan'!$B22,'Pelan Pengambilan'!$C$6:$C$22,'Pelan Pengambilan'!$C22)&amp;") "&amp;INDEX(Strategi!$F$5:$F$84,MATCH(LARGE(Strategi!$K$5:$K$84,17),Strategi!$K$5:$K$84,0))),"")</f>
        <v>(1) Pelantikan graduan Pembantu Kesihatan Awam ILKKM keluaran Jun 2026 (freshie)</v>
      </c>
      <c r="D38" s="148" t="s">
        <v>275</v>
      </c>
      <c r="E38" s="149">
        <f>IFERROR(IF(COUNT('Pelan Pengambilan'!H22,'Pelan Pengambilan'!J22,'Pelan Pengambilan'!L22,'Pelan Pengambilan'!N22,'Pelan Pengambilan'!P22,'Pelan Pengambilan'!R22,'Pelan Pengambilan'!T22,'Pelan Pengambilan'!V22,'Pelan Pengambilan'!X22,'Pelan Pengambilan'!Z22,'Pelan Pengambilan'!AB22,'Pelan Pengambilan'!AD22)=0,"",COUNT('Pelan Pengambilan'!I22,'Pelan Pengambilan'!K22,'Pelan Pengambilan'!M22,'Pelan Pengambilan'!O22,'Pelan Pengambilan'!Q22,'Pelan Pengambilan'!S22,'Pelan Pengambilan'!U22,'Pelan Pengambilan'!W22,'Pelan Pengambilan'!Y22,'Pelan Pengambilan'!AA22,'Pelan Pengambilan'!AC22,'Pelan Pengambilan'!AE22)/COUNT('Pelan Pengambilan'!H22,'Pelan Pengambilan'!J22,'Pelan Pengambilan'!L22,'Pelan Pengambilan'!N22,'Pelan Pengambilan'!P22,'Pelan Pengambilan'!R22,'Pelan Pengambilan'!T22,'Pelan Pengambilan'!V22,'Pelan Pengambilan'!X22,'Pelan Pengambilan'!Z22,'Pelan Pengambilan'!AB22,'Pelan Pengambilan'!AD22)),"")</f>
        <v>0</v>
      </c>
      <c r="F38" s="150" t="str">
        <f>IFERROR(IF('Pelan Pengambilan'!G22="","",'Pelan Pengambilan'!G22),"")</f>
        <v/>
      </c>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151"/>
      <c r="CN38" s="151"/>
      <c r="CO38" s="151"/>
      <c r="CP38" s="151"/>
      <c r="CQ38" s="151"/>
      <c r="CR38" s="151"/>
      <c r="CS38" s="151"/>
      <c r="CT38" s="151"/>
      <c r="CU38" s="151"/>
      <c r="CV38" s="151"/>
      <c r="CW38" s="151"/>
      <c r="CX38" s="151"/>
      <c r="CY38" s="151"/>
      <c r="CZ38" s="151"/>
      <c r="DA38" s="151"/>
      <c r="DB38" s="151"/>
      <c r="DC38" s="151"/>
      <c r="DD38" s="151"/>
      <c r="DE38" s="151"/>
      <c r="DF38" s="151"/>
      <c r="DG38" s="151"/>
      <c r="DH38" s="147">
        <f>'Pelan Pengambilan'!AF22</f>
        <v>105</v>
      </c>
      <c r="DI38" s="147"/>
      <c r="DJ38" s="3">
        <f>IFERROR(MIN('Pelan Pengambilan'!H22,'Pelan Pengambilan'!J22,'Pelan Pengambilan'!L22,'Pelan Pengambilan'!N22,'Pelan Pengambilan'!P22,'Pelan Pengambilan'!R22,'Pelan Pengambilan'!T22,'Pelan Pengambilan'!V22,'Pelan Pengambilan'!X22,'Pelan Pengambilan'!Z22,'Pelan Pengambilan'!AB22,'Pelan Pengambilan'!AD22),"")</f>
        <v>46237</v>
      </c>
      <c r="DK38" s="3">
        <f>IFERROR(MAX('Pelan Pengambilan'!H22,'Pelan Pengambilan'!J22,'Pelan Pengambilan'!L22,'Pelan Pengambilan'!N22,'Pelan Pengambilan'!P22,'Pelan Pengambilan'!R22,'Pelan Pengambilan'!T22,'Pelan Pengambilan'!V22,'Pelan Pengambilan'!X22,'Pelan Pengambilan'!Z22,'Pelan Pengambilan'!AB22,'Pelan Pengambilan'!AD22),"")</f>
        <v>46237</v>
      </c>
      <c r="DL38" s="3">
        <f>IFERROR(MIN('Pelan Pengambilan'!I22,'Pelan Pengambilan'!K22,'Pelan Pengambilan'!M22,'Pelan Pengambilan'!O22,'Pelan Pengambilan'!Q22,'Pelan Pengambilan'!S22,'Pelan Pengambilan'!U22,'Pelan Pengambilan'!W22,'Pelan Pengambilan'!Y22,'Pelan Pengambilan'!AA22,'Pelan Pengambilan'!AC22,'Pelan Pengambilan'!AE22),"")</f>
        <v>0</v>
      </c>
      <c r="DM38" s="3">
        <f>IFERROR(MAX('Pelan Pengambilan'!I22,'Pelan Pengambilan'!K22,'Pelan Pengambilan'!M22,'Pelan Pengambilan'!O22,'Pelan Pengambilan'!Q22,'Pelan Pengambilan'!S22,'Pelan Pengambilan'!U22,'Pelan Pengambilan'!W22,'Pelan Pengambilan'!Y22,'Pelan Pengambilan'!AA22,'Pelan Pengambilan'!AC22,'Pelan Pengambilan'!AE22),"")</f>
        <v>0</v>
      </c>
    </row>
    <row r="39" ht="19.5" customHeight="1">
      <c r="A39" s="39"/>
      <c r="B39" s="39"/>
      <c r="C39" s="39"/>
      <c r="D39" s="148" t="s">
        <v>276</v>
      </c>
      <c r="E39" s="39"/>
      <c r="F39" s="39"/>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c r="BJ39" s="151"/>
      <c r="BK39" s="151"/>
      <c r="BL39" s="151"/>
      <c r="BM39" s="151"/>
      <c r="BN39" s="151"/>
      <c r="BO39" s="151"/>
      <c r="BP39" s="151"/>
      <c r="BQ39" s="151"/>
      <c r="BR39" s="151"/>
      <c r="BS39" s="151"/>
      <c r="BT39" s="151"/>
      <c r="BU39" s="151"/>
      <c r="BV39" s="151"/>
      <c r="BW39" s="151"/>
      <c r="BX39" s="151"/>
      <c r="BY39" s="151"/>
      <c r="BZ39" s="151"/>
      <c r="CA39" s="151"/>
      <c r="CB39" s="151"/>
      <c r="CC39" s="151"/>
      <c r="CD39" s="151"/>
      <c r="CE39" s="151"/>
      <c r="CF39" s="151"/>
      <c r="CG39" s="151"/>
      <c r="CH39" s="151"/>
      <c r="CI39" s="151"/>
      <c r="CJ39" s="151"/>
      <c r="CK39" s="151"/>
      <c r="CL39" s="151"/>
      <c r="CM39" s="151"/>
      <c r="CN39" s="151"/>
      <c r="CO39" s="151"/>
      <c r="CP39" s="151"/>
      <c r="CQ39" s="151"/>
      <c r="CR39" s="151"/>
      <c r="CS39" s="151"/>
      <c r="CT39" s="151"/>
      <c r="CU39" s="151"/>
      <c r="CV39" s="151"/>
      <c r="CW39" s="151"/>
      <c r="CX39" s="151"/>
      <c r="CY39" s="151"/>
      <c r="CZ39" s="151"/>
      <c r="DA39" s="151"/>
      <c r="DB39" s="151"/>
      <c r="DC39" s="151"/>
      <c r="DD39" s="151"/>
      <c r="DE39" s="151"/>
      <c r="DF39" s="151"/>
      <c r="DG39" s="151"/>
      <c r="DH39" s="39"/>
      <c r="DI39" s="39"/>
      <c r="DJ39" s="3"/>
      <c r="DK39" s="3"/>
      <c r="DL39" s="3"/>
      <c r="DM39" s="3"/>
    </row>
    <row r="40" ht="19.5" customHeight="1">
      <c r="A40" s="146" t="str">
        <f>'Pelan Pengambilan'!B23</f>
        <v>Juruteknik Perubatan</v>
      </c>
      <c r="B40" s="147" t="str">
        <f>'Pelan Pengambilan'!C23</f>
        <v>U1</v>
      </c>
      <c r="C40" s="146" t="str">
        <f t="array" ref="C40">IFERROR(IF(INDEX(Strategi!$F$5:$F$84,MATCH(LARGE(Strategi!$K$5:$K$84,18),Strategi!$K$5:$K$84,0))="","","("&amp;COUNTIFS('Pelan Pengambilan'!$B$6:$B$23,'Pelan Pengambilan'!$B23,'Pelan Pengambilan'!$C$6:$C$23,'Pelan Pengambilan'!$C23)&amp;") "&amp;INDEX(Strategi!$F$5:$F$84,MATCH(LARGE(Strategi!$K$5:$K$84,18),Strategi!$K$5:$K$84,0))),"")</f>
        <v>(1) Menunggu kelulusan MSJ untuk permohonan lanjut tempoh calon simpanan</v>
      </c>
      <c r="D40" s="148" t="s">
        <v>275</v>
      </c>
      <c r="E40" s="149" t="str">
        <f>IFERROR(IF(COUNT('Pelan Pengambilan'!H23,'Pelan Pengambilan'!J23,'Pelan Pengambilan'!L23,'Pelan Pengambilan'!N23,'Pelan Pengambilan'!P23,'Pelan Pengambilan'!R23,'Pelan Pengambilan'!T23,'Pelan Pengambilan'!V23,'Pelan Pengambilan'!X23,'Pelan Pengambilan'!Z23,'Pelan Pengambilan'!AB23,'Pelan Pengambilan'!AD23)=0,"",COUNT('Pelan Pengambilan'!I23,'Pelan Pengambilan'!K23,'Pelan Pengambilan'!M23,'Pelan Pengambilan'!O23,'Pelan Pengambilan'!Q23,'Pelan Pengambilan'!S23,'Pelan Pengambilan'!U23,'Pelan Pengambilan'!W23,'Pelan Pengambilan'!Y23,'Pelan Pengambilan'!AA23,'Pelan Pengambilan'!AC23,'Pelan Pengambilan'!AE23)/COUNT('Pelan Pengambilan'!H23,'Pelan Pengambilan'!J23,'Pelan Pengambilan'!L23,'Pelan Pengambilan'!N23,'Pelan Pengambilan'!P23,'Pelan Pengambilan'!R23,'Pelan Pengambilan'!T23,'Pelan Pengambilan'!V23,'Pelan Pengambilan'!X23,'Pelan Pengambilan'!Z23,'Pelan Pengambilan'!AB23,'Pelan Pengambilan'!AD23)),"")</f>
        <v/>
      </c>
      <c r="F40" s="150" t="str">
        <f>IFERROR(IF('Pelan Pengambilan'!G23="","",'Pelan Pengambilan'!G23),"")</f>
        <v/>
      </c>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51"/>
      <c r="CM40" s="151"/>
      <c r="CN40" s="151"/>
      <c r="CO40" s="151"/>
      <c r="CP40" s="151"/>
      <c r="CQ40" s="151"/>
      <c r="CR40" s="151"/>
      <c r="CS40" s="151"/>
      <c r="CT40" s="151"/>
      <c r="CU40" s="151"/>
      <c r="CV40" s="151"/>
      <c r="CW40" s="151"/>
      <c r="CX40" s="151"/>
      <c r="CY40" s="151"/>
      <c r="CZ40" s="151"/>
      <c r="DA40" s="151"/>
      <c r="DB40" s="151"/>
      <c r="DC40" s="151"/>
      <c r="DD40" s="151"/>
      <c r="DE40" s="151"/>
      <c r="DF40" s="151"/>
      <c r="DG40" s="151"/>
      <c r="DH40" s="147">
        <f>'Pelan Pengambilan'!AF23</f>
        <v>1</v>
      </c>
      <c r="DI40" s="147"/>
      <c r="DJ40" s="3">
        <f>IFERROR(MIN('Pelan Pengambilan'!H23,'Pelan Pengambilan'!J23,'Pelan Pengambilan'!L23,'Pelan Pengambilan'!N23,'Pelan Pengambilan'!P23,'Pelan Pengambilan'!R23,'Pelan Pengambilan'!T23,'Pelan Pengambilan'!V23,'Pelan Pengambilan'!X23,'Pelan Pengambilan'!Z23,'Pelan Pengambilan'!AB23,'Pelan Pengambilan'!AD23),"")</f>
        <v>0</v>
      </c>
      <c r="DK40" s="3">
        <f>IFERROR(MAX('Pelan Pengambilan'!H23,'Pelan Pengambilan'!J23,'Pelan Pengambilan'!L23,'Pelan Pengambilan'!N23,'Pelan Pengambilan'!P23,'Pelan Pengambilan'!R23,'Pelan Pengambilan'!T23,'Pelan Pengambilan'!V23,'Pelan Pengambilan'!X23,'Pelan Pengambilan'!Z23,'Pelan Pengambilan'!AB23,'Pelan Pengambilan'!AD23),"")</f>
        <v>0</v>
      </c>
      <c r="DL40" s="3">
        <f>IFERROR(MIN('Pelan Pengambilan'!I23,'Pelan Pengambilan'!K23,'Pelan Pengambilan'!M23,'Pelan Pengambilan'!O23,'Pelan Pengambilan'!Q23,'Pelan Pengambilan'!S23,'Pelan Pengambilan'!U23,'Pelan Pengambilan'!W23,'Pelan Pengambilan'!Y23,'Pelan Pengambilan'!AA23,'Pelan Pengambilan'!AC23,'Pelan Pengambilan'!AE23),"")</f>
        <v>0</v>
      </c>
      <c r="DM40" s="3">
        <f>IFERROR(MAX('Pelan Pengambilan'!I23,'Pelan Pengambilan'!K23,'Pelan Pengambilan'!M23,'Pelan Pengambilan'!O23,'Pelan Pengambilan'!Q23,'Pelan Pengambilan'!S23,'Pelan Pengambilan'!U23,'Pelan Pengambilan'!W23,'Pelan Pengambilan'!Y23,'Pelan Pengambilan'!AA23,'Pelan Pengambilan'!AC23,'Pelan Pengambilan'!AE23),"")</f>
        <v>0</v>
      </c>
    </row>
    <row r="41" ht="19.5" customHeight="1">
      <c r="A41" s="39"/>
      <c r="B41" s="39"/>
      <c r="C41" s="39"/>
      <c r="D41" s="148" t="s">
        <v>276</v>
      </c>
      <c r="E41" s="39"/>
      <c r="F41" s="39"/>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1"/>
      <c r="BR41" s="151"/>
      <c r="BS41" s="151"/>
      <c r="BT41" s="151"/>
      <c r="BU41" s="151"/>
      <c r="BV41" s="151"/>
      <c r="BW41" s="151"/>
      <c r="BX41" s="151"/>
      <c r="BY41" s="151"/>
      <c r="BZ41" s="151"/>
      <c r="CA41" s="151"/>
      <c r="CB41" s="151"/>
      <c r="CC41" s="151"/>
      <c r="CD41" s="151"/>
      <c r="CE41" s="151"/>
      <c r="CF41" s="151"/>
      <c r="CG41" s="151"/>
      <c r="CH41" s="151"/>
      <c r="CI41" s="151"/>
      <c r="CJ41" s="151"/>
      <c r="CK41" s="151"/>
      <c r="CL41" s="151"/>
      <c r="CM41" s="151"/>
      <c r="CN41" s="151"/>
      <c r="CO41" s="151"/>
      <c r="CP41" s="151"/>
      <c r="CQ41" s="151"/>
      <c r="CR41" s="151"/>
      <c r="CS41" s="151"/>
      <c r="CT41" s="151"/>
      <c r="CU41" s="151"/>
      <c r="CV41" s="151"/>
      <c r="CW41" s="151"/>
      <c r="CX41" s="151"/>
      <c r="CY41" s="151"/>
      <c r="CZ41" s="151"/>
      <c r="DA41" s="151"/>
      <c r="DB41" s="151"/>
      <c r="DC41" s="151"/>
      <c r="DD41" s="151"/>
      <c r="DE41" s="151"/>
      <c r="DF41" s="151"/>
      <c r="DG41" s="151"/>
      <c r="DH41" s="39"/>
      <c r="DI41" s="39"/>
      <c r="DJ41" s="3"/>
      <c r="DK41" s="3"/>
      <c r="DL41" s="3"/>
      <c r="DM41" s="3"/>
    </row>
    <row r="42" ht="19.5" customHeight="1">
      <c r="A42" s="146" t="str">
        <f>'Pelan Pengambilan'!B24</f>
        <v/>
      </c>
      <c r="B42" s="147" t="str">
        <f>'Pelan Pengambilan'!C24</f>
        <v/>
      </c>
      <c r="C42" s="146" t="str">
        <f t="array" ref="C42">IFERROR(IF(INDEX(Strategi!$F$5:$F$84,MATCH(LARGE(Strategi!$K$5:$K$84,19),Strategi!$K$5:$K$84,0))="","","("&amp;COUNTIFS('Pelan Pengambilan'!$B$6:$B$24,'Pelan Pengambilan'!$B24,'Pelan Pengambilan'!$C$6:$C$24,'Pelan Pengambilan'!$C24)&amp;") "&amp;INDEX(Strategi!$F$5:$F$84,MATCH(LARGE(Strategi!$K$5:$K$84,19),Strategi!$K$5:$K$84,0))),"")</f>
        <v/>
      </c>
      <c r="D42" s="148" t="s">
        <v>275</v>
      </c>
      <c r="E42" s="149" t="str">
        <f>IFERROR(IF(COUNT('Pelan Pengambilan'!H24,'Pelan Pengambilan'!J24,'Pelan Pengambilan'!L24,'Pelan Pengambilan'!N24,'Pelan Pengambilan'!P24,'Pelan Pengambilan'!R24,'Pelan Pengambilan'!T24,'Pelan Pengambilan'!V24,'Pelan Pengambilan'!X24,'Pelan Pengambilan'!Z24,'Pelan Pengambilan'!AB24,'Pelan Pengambilan'!AD24)=0,"",COUNT('Pelan Pengambilan'!I24,'Pelan Pengambilan'!K24,'Pelan Pengambilan'!M24,'Pelan Pengambilan'!O24,'Pelan Pengambilan'!Q24,'Pelan Pengambilan'!S24,'Pelan Pengambilan'!U24,'Pelan Pengambilan'!W24,'Pelan Pengambilan'!Y24,'Pelan Pengambilan'!AA24,'Pelan Pengambilan'!AC24,'Pelan Pengambilan'!AE24)/COUNT('Pelan Pengambilan'!H24,'Pelan Pengambilan'!J24,'Pelan Pengambilan'!L24,'Pelan Pengambilan'!N24,'Pelan Pengambilan'!P24,'Pelan Pengambilan'!R24,'Pelan Pengambilan'!T24,'Pelan Pengambilan'!V24,'Pelan Pengambilan'!X24,'Pelan Pengambilan'!Z24,'Pelan Pengambilan'!AB24,'Pelan Pengambilan'!AD24)),"")</f>
        <v/>
      </c>
      <c r="F42" s="150" t="str">
        <f>IFERROR(IF('Pelan Pengambilan'!G24="","",'Pelan Pengambilan'!G24),"")</f>
        <v/>
      </c>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c r="BJ42" s="151"/>
      <c r="BK42" s="151"/>
      <c r="BL42" s="151"/>
      <c r="BM42" s="151"/>
      <c r="BN42" s="151"/>
      <c r="BO42" s="151"/>
      <c r="BP42" s="151"/>
      <c r="BQ42" s="151"/>
      <c r="BR42" s="151"/>
      <c r="BS42" s="151"/>
      <c r="BT42" s="151"/>
      <c r="BU42" s="151"/>
      <c r="BV42" s="151"/>
      <c r="BW42" s="151"/>
      <c r="BX42" s="151"/>
      <c r="BY42" s="151"/>
      <c r="BZ42" s="151"/>
      <c r="CA42" s="151"/>
      <c r="CB42" s="151"/>
      <c r="CC42" s="151"/>
      <c r="CD42" s="151"/>
      <c r="CE42" s="151"/>
      <c r="CF42" s="151"/>
      <c r="CG42" s="151"/>
      <c r="CH42" s="151"/>
      <c r="CI42" s="151"/>
      <c r="CJ42" s="151"/>
      <c r="CK42" s="151"/>
      <c r="CL42" s="151"/>
      <c r="CM42" s="151"/>
      <c r="CN42" s="151"/>
      <c r="CO42" s="151"/>
      <c r="CP42" s="151"/>
      <c r="CQ42" s="151"/>
      <c r="CR42" s="151"/>
      <c r="CS42" s="151"/>
      <c r="CT42" s="151"/>
      <c r="CU42" s="151"/>
      <c r="CV42" s="151"/>
      <c r="CW42" s="151"/>
      <c r="CX42" s="151"/>
      <c r="CY42" s="151"/>
      <c r="CZ42" s="151"/>
      <c r="DA42" s="151"/>
      <c r="DB42" s="151"/>
      <c r="DC42" s="151"/>
      <c r="DD42" s="151"/>
      <c r="DE42" s="151"/>
      <c r="DF42" s="151"/>
      <c r="DG42" s="151"/>
      <c r="DH42" s="147" t="str">
        <f>'Pelan Pengambilan'!AF24</f>
        <v/>
      </c>
      <c r="DI42" s="147"/>
      <c r="DJ42" s="3">
        <f>IFERROR(MIN('Pelan Pengambilan'!H24,'Pelan Pengambilan'!J24,'Pelan Pengambilan'!L24,'Pelan Pengambilan'!N24,'Pelan Pengambilan'!P24,'Pelan Pengambilan'!R24,'Pelan Pengambilan'!T24,'Pelan Pengambilan'!V24,'Pelan Pengambilan'!X24,'Pelan Pengambilan'!Z24,'Pelan Pengambilan'!AB24,'Pelan Pengambilan'!AD24),"")</f>
        <v>0</v>
      </c>
      <c r="DK42" s="3">
        <f>IFERROR(MAX('Pelan Pengambilan'!H24,'Pelan Pengambilan'!J24,'Pelan Pengambilan'!L24,'Pelan Pengambilan'!N24,'Pelan Pengambilan'!P24,'Pelan Pengambilan'!R24,'Pelan Pengambilan'!T24,'Pelan Pengambilan'!V24,'Pelan Pengambilan'!X24,'Pelan Pengambilan'!Z24,'Pelan Pengambilan'!AB24,'Pelan Pengambilan'!AD24),"")</f>
        <v>0</v>
      </c>
      <c r="DL42" s="3">
        <f>IFERROR(MIN('Pelan Pengambilan'!I24,'Pelan Pengambilan'!K24,'Pelan Pengambilan'!M24,'Pelan Pengambilan'!O24,'Pelan Pengambilan'!Q24,'Pelan Pengambilan'!S24,'Pelan Pengambilan'!U24,'Pelan Pengambilan'!W24,'Pelan Pengambilan'!Y24,'Pelan Pengambilan'!AA24,'Pelan Pengambilan'!AC24,'Pelan Pengambilan'!AE24),"")</f>
        <v>0</v>
      </c>
      <c r="DM42" s="3">
        <f>IFERROR(MAX('Pelan Pengambilan'!I24,'Pelan Pengambilan'!K24,'Pelan Pengambilan'!M24,'Pelan Pengambilan'!O24,'Pelan Pengambilan'!Q24,'Pelan Pengambilan'!S24,'Pelan Pengambilan'!U24,'Pelan Pengambilan'!W24,'Pelan Pengambilan'!Y24,'Pelan Pengambilan'!AA24,'Pelan Pengambilan'!AC24,'Pelan Pengambilan'!AE24),"")</f>
        <v>0</v>
      </c>
    </row>
    <row r="43" ht="19.5" customHeight="1">
      <c r="A43" s="39"/>
      <c r="B43" s="39"/>
      <c r="C43" s="39"/>
      <c r="D43" s="148" t="s">
        <v>276</v>
      </c>
      <c r="E43" s="39"/>
      <c r="F43" s="39"/>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39"/>
      <c r="DI43" s="39"/>
      <c r="DJ43" s="3"/>
      <c r="DK43" s="3"/>
      <c r="DL43" s="3"/>
      <c r="DM43" s="3"/>
    </row>
    <row r="44" ht="19.5" customHeight="1">
      <c r="A44" s="146" t="str">
        <f>'Pelan Pengambilan'!B25</f>
        <v/>
      </c>
      <c r="B44" s="147" t="str">
        <f>'Pelan Pengambilan'!C25</f>
        <v/>
      </c>
      <c r="C44" s="146" t="str">
        <f t="array" ref="C44">IFERROR(IF(INDEX(Strategi!$F$5:$F$84,MATCH(LARGE(Strategi!$K$5:$K$84,20),Strategi!$K$5:$K$84,0))="","","("&amp;COUNTIFS('Pelan Pengambilan'!$B$6:$B$25,'Pelan Pengambilan'!$B25,'Pelan Pengambilan'!$C$6:$C$25,'Pelan Pengambilan'!$C25)&amp;") "&amp;INDEX(Strategi!$F$5:$F$84,MATCH(LARGE(Strategi!$K$5:$K$84,20),Strategi!$K$5:$K$84,0))),"")</f>
        <v/>
      </c>
      <c r="D44" s="148" t="s">
        <v>275</v>
      </c>
      <c r="E44" s="149" t="str">
        <f>IFERROR(IF(COUNT('Pelan Pengambilan'!H25,'Pelan Pengambilan'!J25,'Pelan Pengambilan'!L25,'Pelan Pengambilan'!N25,'Pelan Pengambilan'!P25,'Pelan Pengambilan'!R25,'Pelan Pengambilan'!T25,'Pelan Pengambilan'!V25,'Pelan Pengambilan'!X25,'Pelan Pengambilan'!Z25,'Pelan Pengambilan'!AB25,'Pelan Pengambilan'!AD25)=0,"",COUNT('Pelan Pengambilan'!I25,'Pelan Pengambilan'!K25,'Pelan Pengambilan'!M25,'Pelan Pengambilan'!O25,'Pelan Pengambilan'!Q25,'Pelan Pengambilan'!S25,'Pelan Pengambilan'!U25,'Pelan Pengambilan'!W25,'Pelan Pengambilan'!Y25,'Pelan Pengambilan'!AA25,'Pelan Pengambilan'!AC25,'Pelan Pengambilan'!AE25)/COUNT('Pelan Pengambilan'!H25,'Pelan Pengambilan'!J25,'Pelan Pengambilan'!L25,'Pelan Pengambilan'!N25,'Pelan Pengambilan'!P25,'Pelan Pengambilan'!R25,'Pelan Pengambilan'!T25,'Pelan Pengambilan'!V25,'Pelan Pengambilan'!X25,'Pelan Pengambilan'!Z25,'Pelan Pengambilan'!AB25,'Pelan Pengambilan'!AD25)),"")</f>
        <v/>
      </c>
      <c r="F44" s="150" t="str">
        <f>IFERROR(IF('Pelan Pengambilan'!G25="","",'Pelan Pengambilan'!G25),"")</f>
        <v/>
      </c>
      <c r="G44" s="151"/>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c r="BI44" s="151"/>
      <c r="BJ44" s="151"/>
      <c r="BK44" s="151"/>
      <c r="BL44" s="151"/>
      <c r="BM44" s="151"/>
      <c r="BN44" s="151"/>
      <c r="BO44" s="151"/>
      <c r="BP44" s="151"/>
      <c r="BQ44" s="151"/>
      <c r="BR44" s="151"/>
      <c r="BS44" s="151"/>
      <c r="BT44" s="151"/>
      <c r="BU44" s="151"/>
      <c r="BV44" s="151"/>
      <c r="BW44" s="151"/>
      <c r="BX44" s="151"/>
      <c r="BY44" s="151"/>
      <c r="BZ44" s="151"/>
      <c r="CA44" s="151"/>
      <c r="CB44" s="151"/>
      <c r="CC44" s="151"/>
      <c r="CD44" s="151"/>
      <c r="CE44" s="151"/>
      <c r="CF44" s="151"/>
      <c r="CG44" s="151"/>
      <c r="CH44" s="151"/>
      <c r="CI44" s="151"/>
      <c r="CJ44" s="151"/>
      <c r="CK44" s="151"/>
      <c r="CL44" s="151"/>
      <c r="CM44" s="151"/>
      <c r="CN44" s="151"/>
      <c r="CO44" s="151"/>
      <c r="CP44" s="151"/>
      <c r="CQ44" s="151"/>
      <c r="CR44" s="151"/>
      <c r="CS44" s="151"/>
      <c r="CT44" s="151"/>
      <c r="CU44" s="151"/>
      <c r="CV44" s="151"/>
      <c r="CW44" s="151"/>
      <c r="CX44" s="151"/>
      <c r="CY44" s="151"/>
      <c r="CZ44" s="151"/>
      <c r="DA44" s="151"/>
      <c r="DB44" s="151"/>
      <c r="DC44" s="151"/>
      <c r="DD44" s="151"/>
      <c r="DE44" s="151"/>
      <c r="DF44" s="151"/>
      <c r="DG44" s="151"/>
      <c r="DH44" s="147">
        <f>'Pelan Pengambilan'!AF25</f>
        <v>5028</v>
      </c>
      <c r="DI44" s="147"/>
      <c r="DJ44" s="3">
        <f>IFERROR(MIN('Pelan Pengambilan'!H25,'Pelan Pengambilan'!J25,'Pelan Pengambilan'!L25,'Pelan Pengambilan'!N25,'Pelan Pengambilan'!P25,'Pelan Pengambilan'!R25,'Pelan Pengambilan'!T25,'Pelan Pengambilan'!V25,'Pelan Pengambilan'!X25,'Pelan Pengambilan'!Z25,'Pelan Pengambilan'!AB25,'Pelan Pengambilan'!AD25),"")</f>
        <v>0</v>
      </c>
      <c r="DK44" s="3">
        <f>IFERROR(MAX('Pelan Pengambilan'!H25,'Pelan Pengambilan'!J25,'Pelan Pengambilan'!L25,'Pelan Pengambilan'!N25,'Pelan Pengambilan'!P25,'Pelan Pengambilan'!R25,'Pelan Pengambilan'!T25,'Pelan Pengambilan'!V25,'Pelan Pengambilan'!X25,'Pelan Pengambilan'!Z25,'Pelan Pengambilan'!AB25,'Pelan Pengambilan'!AD25),"")</f>
        <v>0</v>
      </c>
      <c r="DL44" s="3">
        <f>IFERROR(MIN('Pelan Pengambilan'!I25,'Pelan Pengambilan'!K25,'Pelan Pengambilan'!M25,'Pelan Pengambilan'!O25,'Pelan Pengambilan'!Q25,'Pelan Pengambilan'!S25,'Pelan Pengambilan'!U25,'Pelan Pengambilan'!W25,'Pelan Pengambilan'!Y25,'Pelan Pengambilan'!AA25,'Pelan Pengambilan'!AC25,'Pelan Pengambilan'!AE25),"")</f>
        <v>0</v>
      </c>
      <c r="DM44" s="3">
        <f>IFERROR(MAX('Pelan Pengambilan'!I25,'Pelan Pengambilan'!K25,'Pelan Pengambilan'!M25,'Pelan Pengambilan'!O25,'Pelan Pengambilan'!Q25,'Pelan Pengambilan'!S25,'Pelan Pengambilan'!U25,'Pelan Pengambilan'!W25,'Pelan Pengambilan'!Y25,'Pelan Pengambilan'!AA25,'Pelan Pengambilan'!AC25,'Pelan Pengambilan'!AE25),"")</f>
        <v>0</v>
      </c>
    </row>
    <row r="45" ht="19.5" customHeight="1">
      <c r="A45" s="39"/>
      <c r="B45" s="39"/>
      <c r="C45" s="39"/>
      <c r="D45" s="148" t="s">
        <v>276</v>
      </c>
      <c r="E45" s="39"/>
      <c r="F45" s="39"/>
      <c r="G45" s="151"/>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c r="BI45" s="151"/>
      <c r="BJ45" s="151"/>
      <c r="BK45" s="151"/>
      <c r="BL45" s="151"/>
      <c r="BM45" s="151"/>
      <c r="BN45" s="151"/>
      <c r="BO45" s="151"/>
      <c r="BP45" s="151"/>
      <c r="BQ45" s="151"/>
      <c r="BR45" s="151"/>
      <c r="BS45" s="151"/>
      <c r="BT45" s="151"/>
      <c r="BU45" s="151"/>
      <c r="BV45" s="151"/>
      <c r="BW45" s="151"/>
      <c r="BX45" s="151"/>
      <c r="BY45" s="151"/>
      <c r="BZ45" s="151"/>
      <c r="CA45" s="151"/>
      <c r="CB45" s="151"/>
      <c r="CC45" s="151"/>
      <c r="CD45" s="151"/>
      <c r="CE45" s="151"/>
      <c r="CF45" s="151"/>
      <c r="CG45" s="151"/>
      <c r="CH45" s="151"/>
      <c r="CI45" s="151"/>
      <c r="CJ45" s="151"/>
      <c r="CK45" s="151"/>
      <c r="CL45" s="151"/>
      <c r="CM45" s="151"/>
      <c r="CN45" s="151"/>
      <c r="CO45" s="151"/>
      <c r="CP45" s="151"/>
      <c r="CQ45" s="151"/>
      <c r="CR45" s="151"/>
      <c r="CS45" s="151"/>
      <c r="CT45" s="151"/>
      <c r="CU45" s="151"/>
      <c r="CV45" s="151"/>
      <c r="CW45" s="151"/>
      <c r="CX45" s="151"/>
      <c r="CY45" s="151"/>
      <c r="CZ45" s="151"/>
      <c r="DA45" s="151"/>
      <c r="DB45" s="151"/>
      <c r="DC45" s="151"/>
      <c r="DD45" s="151"/>
      <c r="DE45" s="151"/>
      <c r="DF45" s="151"/>
      <c r="DG45" s="151"/>
      <c r="DH45" s="39"/>
      <c r="DI45" s="39"/>
      <c r="DJ45" s="3"/>
      <c r="DK45" s="3"/>
      <c r="DL45" s="3"/>
      <c r="DM45" s="3"/>
    </row>
    <row r="46" ht="19.5" customHeight="1">
      <c r="A46" s="146" t="str">
        <f>'Pelan Pengambilan'!B26</f>
        <v/>
      </c>
      <c r="B46" s="147" t="str">
        <f>'Pelan Pengambilan'!C26</f>
        <v/>
      </c>
      <c r="C46" s="146" t="str">
        <f t="array" ref="C46">IFERROR(IF(INDEX(Strategi!$F$5:$F$84,MATCH(LARGE(Strategi!$K$5:$K$84,21),Strategi!$K$5:$K$84,0))="","","("&amp;COUNTIFS('Pelan Pengambilan'!$B$6:$B$26,'Pelan Pengambilan'!$B26,'Pelan Pengambilan'!$C$6:$C$26,'Pelan Pengambilan'!$C26)&amp;") "&amp;INDEX(Strategi!$F$5:$F$84,MATCH(LARGE(Strategi!$K$5:$K$84,21),Strategi!$K$5:$K$84,0))),"")</f>
        <v/>
      </c>
      <c r="D46" s="148" t="s">
        <v>275</v>
      </c>
      <c r="E46" s="149" t="str">
        <f>IFERROR(IF(COUNT('Pelan Pengambilan'!H26,'Pelan Pengambilan'!J26,'Pelan Pengambilan'!L26,'Pelan Pengambilan'!N26,'Pelan Pengambilan'!P26,'Pelan Pengambilan'!R26,'Pelan Pengambilan'!T26,'Pelan Pengambilan'!V26,'Pelan Pengambilan'!X26,'Pelan Pengambilan'!Z26,'Pelan Pengambilan'!AB26,'Pelan Pengambilan'!AD26)=0,"",COUNT('Pelan Pengambilan'!I26,'Pelan Pengambilan'!K26,'Pelan Pengambilan'!M26,'Pelan Pengambilan'!O26,'Pelan Pengambilan'!Q26,'Pelan Pengambilan'!S26,'Pelan Pengambilan'!U26,'Pelan Pengambilan'!W26,'Pelan Pengambilan'!Y26,'Pelan Pengambilan'!AA26,'Pelan Pengambilan'!AC26,'Pelan Pengambilan'!AE26)/COUNT('Pelan Pengambilan'!H26,'Pelan Pengambilan'!J26,'Pelan Pengambilan'!L26,'Pelan Pengambilan'!N26,'Pelan Pengambilan'!P26,'Pelan Pengambilan'!R26,'Pelan Pengambilan'!T26,'Pelan Pengambilan'!V26,'Pelan Pengambilan'!X26,'Pelan Pengambilan'!Z26,'Pelan Pengambilan'!AB26,'Pelan Pengambilan'!AD26)),"")</f>
        <v/>
      </c>
      <c r="F46" s="150" t="str">
        <f>IFERROR(IF('Pelan Pengambilan'!G26="","",'Pelan Pengambilan'!G26),"")</f>
        <v/>
      </c>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c r="BI46" s="151"/>
      <c r="BJ46" s="151"/>
      <c r="BK46" s="151"/>
      <c r="BL46" s="151"/>
      <c r="BM46" s="151"/>
      <c r="BN46" s="151"/>
      <c r="BO46" s="151"/>
      <c r="BP46" s="151"/>
      <c r="BQ46" s="151"/>
      <c r="BR46" s="151"/>
      <c r="BS46" s="151"/>
      <c r="BT46" s="151"/>
      <c r="BU46" s="151"/>
      <c r="BV46" s="151"/>
      <c r="BW46" s="151"/>
      <c r="BX46" s="151"/>
      <c r="BY46" s="151"/>
      <c r="BZ46" s="151"/>
      <c r="CA46" s="151"/>
      <c r="CB46" s="151"/>
      <c r="CC46" s="151"/>
      <c r="CD46" s="151"/>
      <c r="CE46" s="151"/>
      <c r="CF46" s="151"/>
      <c r="CG46" s="151"/>
      <c r="CH46" s="151"/>
      <c r="CI46" s="151"/>
      <c r="CJ46" s="151"/>
      <c r="CK46" s="151"/>
      <c r="CL46" s="151"/>
      <c r="CM46" s="151"/>
      <c r="CN46" s="151"/>
      <c r="CO46" s="151"/>
      <c r="CP46" s="151"/>
      <c r="CQ46" s="151"/>
      <c r="CR46" s="151"/>
      <c r="CS46" s="151"/>
      <c r="CT46" s="151"/>
      <c r="CU46" s="151"/>
      <c r="CV46" s="151"/>
      <c r="CW46" s="151"/>
      <c r="CX46" s="151"/>
      <c r="CY46" s="151"/>
      <c r="CZ46" s="151"/>
      <c r="DA46" s="151"/>
      <c r="DB46" s="151"/>
      <c r="DC46" s="151"/>
      <c r="DD46" s="151"/>
      <c r="DE46" s="151"/>
      <c r="DF46" s="151"/>
      <c r="DG46" s="151"/>
      <c r="DH46" s="147" t="str">
        <f>'Pelan Pengambilan'!AF26</f>
        <v/>
      </c>
      <c r="DI46" s="147"/>
      <c r="DJ46" s="3">
        <f>IFERROR(MIN('Pelan Pengambilan'!H26,'Pelan Pengambilan'!J26,'Pelan Pengambilan'!L26,'Pelan Pengambilan'!N26,'Pelan Pengambilan'!P26,'Pelan Pengambilan'!R26,'Pelan Pengambilan'!T26,'Pelan Pengambilan'!V26,'Pelan Pengambilan'!X26,'Pelan Pengambilan'!Z26,'Pelan Pengambilan'!AB26,'Pelan Pengambilan'!AD26),"")</f>
        <v>0</v>
      </c>
      <c r="DK46" s="3">
        <f>IFERROR(MAX('Pelan Pengambilan'!H26,'Pelan Pengambilan'!J26,'Pelan Pengambilan'!L26,'Pelan Pengambilan'!N26,'Pelan Pengambilan'!P26,'Pelan Pengambilan'!R26,'Pelan Pengambilan'!T26,'Pelan Pengambilan'!V26,'Pelan Pengambilan'!X26,'Pelan Pengambilan'!Z26,'Pelan Pengambilan'!AB26,'Pelan Pengambilan'!AD26),"")</f>
        <v>0</v>
      </c>
      <c r="DL46" s="3">
        <f>IFERROR(MIN('Pelan Pengambilan'!I26,'Pelan Pengambilan'!K26,'Pelan Pengambilan'!M26,'Pelan Pengambilan'!O26,'Pelan Pengambilan'!Q26,'Pelan Pengambilan'!S26,'Pelan Pengambilan'!U26,'Pelan Pengambilan'!W26,'Pelan Pengambilan'!Y26,'Pelan Pengambilan'!AA26,'Pelan Pengambilan'!AC26,'Pelan Pengambilan'!AE26),"")</f>
        <v>0</v>
      </c>
      <c r="DM46" s="3">
        <f>IFERROR(MAX('Pelan Pengambilan'!I26,'Pelan Pengambilan'!K26,'Pelan Pengambilan'!M26,'Pelan Pengambilan'!O26,'Pelan Pengambilan'!Q26,'Pelan Pengambilan'!S26,'Pelan Pengambilan'!U26,'Pelan Pengambilan'!W26,'Pelan Pengambilan'!Y26,'Pelan Pengambilan'!AA26,'Pelan Pengambilan'!AC26,'Pelan Pengambilan'!AE26),"")</f>
        <v>0</v>
      </c>
    </row>
    <row r="47" ht="19.5" customHeight="1">
      <c r="A47" s="39"/>
      <c r="B47" s="39"/>
      <c r="C47" s="39"/>
      <c r="D47" s="148" t="s">
        <v>276</v>
      </c>
      <c r="E47" s="39"/>
      <c r="F47" s="39"/>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c r="BI47" s="151"/>
      <c r="BJ47" s="151"/>
      <c r="BK47" s="151"/>
      <c r="BL47" s="151"/>
      <c r="BM47" s="151"/>
      <c r="BN47" s="151"/>
      <c r="BO47" s="151"/>
      <c r="BP47" s="151"/>
      <c r="BQ47" s="151"/>
      <c r="BR47" s="151"/>
      <c r="BS47" s="151"/>
      <c r="BT47" s="151"/>
      <c r="BU47" s="151"/>
      <c r="BV47" s="151"/>
      <c r="BW47" s="151"/>
      <c r="BX47" s="151"/>
      <c r="BY47" s="151"/>
      <c r="BZ47" s="151"/>
      <c r="CA47" s="151"/>
      <c r="CB47" s="151"/>
      <c r="CC47" s="151"/>
      <c r="CD47" s="151"/>
      <c r="CE47" s="151"/>
      <c r="CF47" s="151"/>
      <c r="CG47" s="151"/>
      <c r="CH47" s="151"/>
      <c r="CI47" s="151"/>
      <c r="CJ47" s="151"/>
      <c r="CK47" s="151"/>
      <c r="CL47" s="151"/>
      <c r="CM47" s="151"/>
      <c r="CN47" s="151"/>
      <c r="CO47" s="151"/>
      <c r="CP47" s="151"/>
      <c r="CQ47" s="151"/>
      <c r="CR47" s="151"/>
      <c r="CS47" s="151"/>
      <c r="CT47" s="151"/>
      <c r="CU47" s="151"/>
      <c r="CV47" s="151"/>
      <c r="CW47" s="151"/>
      <c r="CX47" s="151"/>
      <c r="CY47" s="151"/>
      <c r="CZ47" s="151"/>
      <c r="DA47" s="151"/>
      <c r="DB47" s="151"/>
      <c r="DC47" s="151"/>
      <c r="DD47" s="151"/>
      <c r="DE47" s="151"/>
      <c r="DF47" s="151"/>
      <c r="DG47" s="151"/>
      <c r="DH47" s="39"/>
      <c r="DI47" s="39"/>
      <c r="DJ47" s="3"/>
      <c r="DK47" s="3"/>
      <c r="DL47" s="3"/>
      <c r="DM47" s="3"/>
    </row>
    <row r="48" ht="19.5" customHeight="1">
      <c r="A48" s="146" t="str">
        <f>'Pelan Pengambilan'!B27</f>
        <v/>
      </c>
      <c r="B48" s="147" t="str">
        <f>'Pelan Pengambilan'!C27</f>
        <v/>
      </c>
      <c r="C48" s="146" t="str">
        <f t="array" ref="C48">IFERROR(IF(INDEX(Strategi!$F$5:$F$84,MATCH(LARGE(Strategi!$K$5:$K$84,22),Strategi!$K$5:$K$84,0))="","","("&amp;COUNTIFS('Pelan Pengambilan'!$B$6:$B$27,'Pelan Pengambilan'!$B27,'Pelan Pengambilan'!$C$6:$C$27,'Pelan Pengambilan'!$C27)&amp;") "&amp;INDEX(Strategi!$F$5:$F$84,MATCH(LARGE(Strategi!$K$5:$K$84,22),Strategi!$K$5:$K$84,0))),"")</f>
        <v/>
      </c>
      <c r="D48" s="148" t="s">
        <v>275</v>
      </c>
      <c r="E48" s="149" t="str">
        <f>IFERROR(IF(COUNT('Pelan Pengambilan'!H27,'Pelan Pengambilan'!J27,'Pelan Pengambilan'!L27,'Pelan Pengambilan'!N27,'Pelan Pengambilan'!P27,'Pelan Pengambilan'!R27,'Pelan Pengambilan'!T27,'Pelan Pengambilan'!V27,'Pelan Pengambilan'!X27,'Pelan Pengambilan'!Z27,'Pelan Pengambilan'!AB27,'Pelan Pengambilan'!AD27)=0,"",COUNT('Pelan Pengambilan'!I27,'Pelan Pengambilan'!K27,'Pelan Pengambilan'!M27,'Pelan Pengambilan'!O27,'Pelan Pengambilan'!Q27,'Pelan Pengambilan'!S27,'Pelan Pengambilan'!U27,'Pelan Pengambilan'!W27,'Pelan Pengambilan'!Y27,'Pelan Pengambilan'!AA27,'Pelan Pengambilan'!AC27,'Pelan Pengambilan'!AE27)/COUNT('Pelan Pengambilan'!H27,'Pelan Pengambilan'!J27,'Pelan Pengambilan'!L27,'Pelan Pengambilan'!N27,'Pelan Pengambilan'!P27,'Pelan Pengambilan'!R27,'Pelan Pengambilan'!T27,'Pelan Pengambilan'!V27,'Pelan Pengambilan'!X27,'Pelan Pengambilan'!Z27,'Pelan Pengambilan'!AB27,'Pelan Pengambilan'!AD27)),"")</f>
        <v/>
      </c>
      <c r="F48" s="150" t="str">
        <f>IFERROR(IF('Pelan Pengambilan'!G27="","",'Pelan Pengambilan'!G27),"")</f>
        <v/>
      </c>
      <c r="G48" s="151"/>
      <c r="H48" s="151"/>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c r="BI48" s="151"/>
      <c r="BJ48" s="151"/>
      <c r="BK48" s="151"/>
      <c r="BL48" s="151"/>
      <c r="BM48" s="151"/>
      <c r="BN48" s="151"/>
      <c r="BO48" s="151"/>
      <c r="BP48" s="151"/>
      <c r="BQ48" s="151"/>
      <c r="BR48" s="151"/>
      <c r="BS48" s="151"/>
      <c r="BT48" s="151"/>
      <c r="BU48" s="151"/>
      <c r="BV48" s="151"/>
      <c r="BW48" s="151"/>
      <c r="BX48" s="151"/>
      <c r="BY48" s="151"/>
      <c r="BZ48" s="151"/>
      <c r="CA48" s="151"/>
      <c r="CB48" s="151"/>
      <c r="CC48" s="151"/>
      <c r="CD48" s="151"/>
      <c r="CE48" s="151"/>
      <c r="CF48" s="151"/>
      <c r="CG48" s="151"/>
      <c r="CH48" s="151"/>
      <c r="CI48" s="151"/>
      <c r="CJ48" s="151"/>
      <c r="CK48" s="151"/>
      <c r="CL48" s="151"/>
      <c r="CM48" s="151"/>
      <c r="CN48" s="151"/>
      <c r="CO48" s="151"/>
      <c r="CP48" s="151"/>
      <c r="CQ48" s="151"/>
      <c r="CR48" s="151"/>
      <c r="CS48" s="151"/>
      <c r="CT48" s="151"/>
      <c r="CU48" s="151"/>
      <c r="CV48" s="151"/>
      <c r="CW48" s="151"/>
      <c r="CX48" s="151"/>
      <c r="CY48" s="151"/>
      <c r="CZ48" s="151"/>
      <c r="DA48" s="151"/>
      <c r="DB48" s="151"/>
      <c r="DC48" s="151"/>
      <c r="DD48" s="151"/>
      <c r="DE48" s="151"/>
      <c r="DF48" s="151"/>
      <c r="DG48" s="151"/>
      <c r="DH48" s="147" t="str">
        <f>'Pelan Pengambilan'!AF27</f>
        <v/>
      </c>
      <c r="DI48" s="147"/>
      <c r="DJ48" s="3">
        <f>IFERROR(MIN('Pelan Pengambilan'!H27,'Pelan Pengambilan'!J27,'Pelan Pengambilan'!L27,'Pelan Pengambilan'!N27,'Pelan Pengambilan'!P27,'Pelan Pengambilan'!R27,'Pelan Pengambilan'!T27,'Pelan Pengambilan'!V27,'Pelan Pengambilan'!X27,'Pelan Pengambilan'!Z27,'Pelan Pengambilan'!AB27,'Pelan Pengambilan'!AD27),"")</f>
        <v>0</v>
      </c>
      <c r="DK48" s="3">
        <f>IFERROR(MAX('Pelan Pengambilan'!H27,'Pelan Pengambilan'!J27,'Pelan Pengambilan'!L27,'Pelan Pengambilan'!N27,'Pelan Pengambilan'!P27,'Pelan Pengambilan'!R27,'Pelan Pengambilan'!T27,'Pelan Pengambilan'!V27,'Pelan Pengambilan'!X27,'Pelan Pengambilan'!Z27,'Pelan Pengambilan'!AB27,'Pelan Pengambilan'!AD27),"")</f>
        <v>0</v>
      </c>
      <c r="DL48" s="3">
        <f>IFERROR(MIN('Pelan Pengambilan'!I27,'Pelan Pengambilan'!K27,'Pelan Pengambilan'!M27,'Pelan Pengambilan'!O27,'Pelan Pengambilan'!Q27,'Pelan Pengambilan'!S27,'Pelan Pengambilan'!U27,'Pelan Pengambilan'!W27,'Pelan Pengambilan'!Y27,'Pelan Pengambilan'!AA27,'Pelan Pengambilan'!AC27,'Pelan Pengambilan'!AE27),"")</f>
        <v>0</v>
      </c>
      <c r="DM48" s="3">
        <f>IFERROR(MAX('Pelan Pengambilan'!I27,'Pelan Pengambilan'!K27,'Pelan Pengambilan'!M27,'Pelan Pengambilan'!O27,'Pelan Pengambilan'!Q27,'Pelan Pengambilan'!S27,'Pelan Pengambilan'!U27,'Pelan Pengambilan'!W27,'Pelan Pengambilan'!Y27,'Pelan Pengambilan'!AA27,'Pelan Pengambilan'!AC27,'Pelan Pengambilan'!AE27),"")</f>
        <v>0</v>
      </c>
    </row>
    <row r="49" ht="19.5" customHeight="1">
      <c r="A49" s="39"/>
      <c r="B49" s="39"/>
      <c r="C49" s="39"/>
      <c r="D49" s="148" t="s">
        <v>276</v>
      </c>
      <c r="E49" s="39"/>
      <c r="F49" s="39"/>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c r="BI49" s="151"/>
      <c r="BJ49" s="151"/>
      <c r="BK49" s="151"/>
      <c r="BL49" s="151"/>
      <c r="BM49" s="151"/>
      <c r="BN49" s="151"/>
      <c r="BO49" s="151"/>
      <c r="BP49" s="151"/>
      <c r="BQ49" s="151"/>
      <c r="BR49" s="151"/>
      <c r="BS49" s="151"/>
      <c r="BT49" s="151"/>
      <c r="BU49" s="151"/>
      <c r="BV49" s="151"/>
      <c r="BW49" s="151"/>
      <c r="BX49" s="151"/>
      <c r="BY49" s="151"/>
      <c r="BZ49" s="151"/>
      <c r="CA49" s="151"/>
      <c r="CB49" s="151"/>
      <c r="CC49" s="151"/>
      <c r="CD49" s="151"/>
      <c r="CE49" s="151"/>
      <c r="CF49" s="151"/>
      <c r="CG49" s="151"/>
      <c r="CH49" s="151"/>
      <c r="CI49" s="151"/>
      <c r="CJ49" s="151"/>
      <c r="CK49" s="151"/>
      <c r="CL49" s="151"/>
      <c r="CM49" s="151"/>
      <c r="CN49" s="151"/>
      <c r="CO49" s="151"/>
      <c r="CP49" s="151"/>
      <c r="CQ49" s="151"/>
      <c r="CR49" s="151"/>
      <c r="CS49" s="151"/>
      <c r="CT49" s="151"/>
      <c r="CU49" s="151"/>
      <c r="CV49" s="151"/>
      <c r="CW49" s="151"/>
      <c r="CX49" s="151"/>
      <c r="CY49" s="151"/>
      <c r="CZ49" s="151"/>
      <c r="DA49" s="151"/>
      <c r="DB49" s="151"/>
      <c r="DC49" s="151"/>
      <c r="DD49" s="151"/>
      <c r="DE49" s="151"/>
      <c r="DF49" s="151"/>
      <c r="DG49" s="151"/>
      <c r="DH49" s="39"/>
      <c r="DI49" s="39"/>
      <c r="DJ49" s="3"/>
      <c r="DK49" s="3"/>
      <c r="DL49" s="3"/>
      <c r="DM49" s="3"/>
    </row>
    <row r="50" ht="19.5" customHeight="1">
      <c r="A50" s="146" t="str">
        <f>'Pelan Pengambilan'!B28</f>
        <v/>
      </c>
      <c r="B50" s="147" t="str">
        <f>'Pelan Pengambilan'!C28</f>
        <v/>
      </c>
      <c r="C50" s="146" t="str">
        <f t="array" ref="C50">IFERROR(IF(INDEX(Strategi!$F$5:$F$84,MATCH(LARGE(Strategi!$K$5:$K$84,23),Strategi!$K$5:$K$84,0))="","","("&amp;COUNTIFS('Pelan Pengambilan'!$B$6:$B$28,'Pelan Pengambilan'!$B28,'Pelan Pengambilan'!$C$6:$C$28,'Pelan Pengambilan'!$C28)&amp;") "&amp;INDEX(Strategi!$F$5:$F$84,MATCH(LARGE(Strategi!$K$5:$K$84,23),Strategi!$K$5:$K$84,0))),"")</f>
        <v/>
      </c>
      <c r="D50" s="148" t="s">
        <v>275</v>
      </c>
      <c r="E50" s="149" t="str">
        <f>IFERROR(IF(COUNT('Pelan Pengambilan'!H28,'Pelan Pengambilan'!J28,'Pelan Pengambilan'!L28,'Pelan Pengambilan'!N28,'Pelan Pengambilan'!P28,'Pelan Pengambilan'!R28,'Pelan Pengambilan'!T28,'Pelan Pengambilan'!V28,'Pelan Pengambilan'!X28,'Pelan Pengambilan'!Z28,'Pelan Pengambilan'!AB28,'Pelan Pengambilan'!AD28)=0,"",COUNT('Pelan Pengambilan'!I28,'Pelan Pengambilan'!K28,'Pelan Pengambilan'!M28,'Pelan Pengambilan'!O28,'Pelan Pengambilan'!Q28,'Pelan Pengambilan'!S28,'Pelan Pengambilan'!U28,'Pelan Pengambilan'!W28,'Pelan Pengambilan'!Y28,'Pelan Pengambilan'!AA28,'Pelan Pengambilan'!AC28,'Pelan Pengambilan'!AE28)/COUNT('Pelan Pengambilan'!H28,'Pelan Pengambilan'!J28,'Pelan Pengambilan'!L28,'Pelan Pengambilan'!N28,'Pelan Pengambilan'!P28,'Pelan Pengambilan'!R28,'Pelan Pengambilan'!T28,'Pelan Pengambilan'!V28,'Pelan Pengambilan'!X28,'Pelan Pengambilan'!Z28,'Pelan Pengambilan'!AB28,'Pelan Pengambilan'!AD28)),"")</f>
        <v/>
      </c>
      <c r="F50" s="150" t="str">
        <f>IFERROR(IF('Pelan Pengambilan'!G28="","",'Pelan Pengambilan'!G28),"")</f>
        <v/>
      </c>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c r="BI50" s="151"/>
      <c r="BJ50" s="151"/>
      <c r="BK50" s="151"/>
      <c r="BL50" s="151"/>
      <c r="BM50" s="151"/>
      <c r="BN50" s="151"/>
      <c r="BO50" s="151"/>
      <c r="BP50" s="151"/>
      <c r="BQ50" s="151"/>
      <c r="BR50" s="151"/>
      <c r="BS50" s="151"/>
      <c r="BT50" s="151"/>
      <c r="BU50" s="151"/>
      <c r="BV50" s="151"/>
      <c r="BW50" s="151"/>
      <c r="BX50" s="151"/>
      <c r="BY50" s="151"/>
      <c r="BZ50" s="151"/>
      <c r="CA50" s="151"/>
      <c r="CB50" s="151"/>
      <c r="CC50" s="151"/>
      <c r="CD50" s="151"/>
      <c r="CE50" s="151"/>
      <c r="CF50" s="151"/>
      <c r="CG50" s="151"/>
      <c r="CH50" s="151"/>
      <c r="CI50" s="151"/>
      <c r="CJ50" s="151"/>
      <c r="CK50" s="151"/>
      <c r="CL50" s="151"/>
      <c r="CM50" s="151"/>
      <c r="CN50" s="151"/>
      <c r="CO50" s="151"/>
      <c r="CP50" s="151"/>
      <c r="CQ50" s="151"/>
      <c r="CR50" s="151"/>
      <c r="CS50" s="151"/>
      <c r="CT50" s="151"/>
      <c r="CU50" s="151"/>
      <c r="CV50" s="151"/>
      <c r="CW50" s="151"/>
      <c r="CX50" s="151"/>
      <c r="CY50" s="151"/>
      <c r="CZ50" s="151"/>
      <c r="DA50" s="151"/>
      <c r="DB50" s="151"/>
      <c r="DC50" s="151"/>
      <c r="DD50" s="151"/>
      <c r="DE50" s="151"/>
      <c r="DF50" s="151"/>
      <c r="DG50" s="151"/>
      <c r="DH50" s="147" t="str">
        <f>'Pelan Pengambilan'!AF28</f>
        <v/>
      </c>
      <c r="DI50" s="147"/>
      <c r="DJ50" s="3">
        <f>IFERROR(MIN('Pelan Pengambilan'!H28,'Pelan Pengambilan'!J28,'Pelan Pengambilan'!L28,'Pelan Pengambilan'!N28,'Pelan Pengambilan'!P28,'Pelan Pengambilan'!R28,'Pelan Pengambilan'!T28,'Pelan Pengambilan'!V28,'Pelan Pengambilan'!X28,'Pelan Pengambilan'!Z28,'Pelan Pengambilan'!AB28,'Pelan Pengambilan'!AD28),"")</f>
        <v>0</v>
      </c>
      <c r="DK50" s="3">
        <f>IFERROR(MAX('Pelan Pengambilan'!H28,'Pelan Pengambilan'!J28,'Pelan Pengambilan'!L28,'Pelan Pengambilan'!N28,'Pelan Pengambilan'!P28,'Pelan Pengambilan'!R28,'Pelan Pengambilan'!T28,'Pelan Pengambilan'!V28,'Pelan Pengambilan'!X28,'Pelan Pengambilan'!Z28,'Pelan Pengambilan'!AB28,'Pelan Pengambilan'!AD28),"")</f>
        <v>0</v>
      </c>
      <c r="DL50" s="3">
        <f>IFERROR(MIN('Pelan Pengambilan'!I28,'Pelan Pengambilan'!K28,'Pelan Pengambilan'!M28,'Pelan Pengambilan'!O28,'Pelan Pengambilan'!Q28,'Pelan Pengambilan'!S28,'Pelan Pengambilan'!U28,'Pelan Pengambilan'!W28,'Pelan Pengambilan'!Y28,'Pelan Pengambilan'!AA28,'Pelan Pengambilan'!AC28,'Pelan Pengambilan'!AE28),"")</f>
        <v>0</v>
      </c>
      <c r="DM50" s="3">
        <f>IFERROR(MAX('Pelan Pengambilan'!I28,'Pelan Pengambilan'!K28,'Pelan Pengambilan'!M28,'Pelan Pengambilan'!O28,'Pelan Pengambilan'!Q28,'Pelan Pengambilan'!S28,'Pelan Pengambilan'!U28,'Pelan Pengambilan'!W28,'Pelan Pengambilan'!Y28,'Pelan Pengambilan'!AA28,'Pelan Pengambilan'!AC28,'Pelan Pengambilan'!AE28),"")</f>
        <v>0</v>
      </c>
    </row>
    <row r="51" ht="19.5" customHeight="1">
      <c r="A51" s="39"/>
      <c r="B51" s="39"/>
      <c r="C51" s="39"/>
      <c r="D51" s="148" t="s">
        <v>276</v>
      </c>
      <c r="E51" s="39"/>
      <c r="F51" s="39"/>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51"/>
      <c r="BV51" s="151"/>
      <c r="BW51" s="151"/>
      <c r="BX51" s="151"/>
      <c r="BY51" s="151"/>
      <c r="BZ51" s="151"/>
      <c r="CA51" s="151"/>
      <c r="CB51" s="151"/>
      <c r="CC51" s="151"/>
      <c r="CD51" s="151"/>
      <c r="CE51" s="151"/>
      <c r="CF51" s="151"/>
      <c r="CG51" s="151"/>
      <c r="CH51" s="151"/>
      <c r="CI51" s="151"/>
      <c r="CJ51" s="151"/>
      <c r="CK51" s="151"/>
      <c r="CL51" s="151"/>
      <c r="CM51" s="151"/>
      <c r="CN51" s="151"/>
      <c r="CO51" s="151"/>
      <c r="CP51" s="151"/>
      <c r="CQ51" s="151"/>
      <c r="CR51" s="151"/>
      <c r="CS51" s="151"/>
      <c r="CT51" s="151"/>
      <c r="CU51" s="151"/>
      <c r="CV51" s="151"/>
      <c r="CW51" s="151"/>
      <c r="CX51" s="151"/>
      <c r="CY51" s="151"/>
      <c r="CZ51" s="151"/>
      <c r="DA51" s="151"/>
      <c r="DB51" s="151"/>
      <c r="DC51" s="151"/>
      <c r="DD51" s="151"/>
      <c r="DE51" s="151"/>
      <c r="DF51" s="151"/>
      <c r="DG51" s="151"/>
      <c r="DH51" s="39"/>
      <c r="DI51" s="39"/>
      <c r="DJ51" s="3"/>
      <c r="DK51" s="3"/>
      <c r="DL51" s="3"/>
      <c r="DM51" s="3"/>
    </row>
    <row r="52" ht="19.5" customHeight="1">
      <c r="A52" s="146" t="str">
        <f>'Pelan Pengambilan'!B29</f>
        <v/>
      </c>
      <c r="B52" s="147" t="str">
        <f>'Pelan Pengambilan'!C29</f>
        <v/>
      </c>
      <c r="C52" s="146" t="str">
        <f t="array" ref="C52">IFERROR(IF(INDEX(Strategi!$F$5:$F$84,MATCH(LARGE(Strategi!$K$5:$K$84,24),Strategi!$K$5:$K$84,0))="","","("&amp;COUNTIFS('Pelan Pengambilan'!$B$6:$B$29,'Pelan Pengambilan'!$B29,'Pelan Pengambilan'!$C$6:$C$29,'Pelan Pengambilan'!$C29)&amp;") "&amp;INDEX(Strategi!$F$5:$F$84,MATCH(LARGE(Strategi!$K$5:$K$84,24),Strategi!$K$5:$K$84,0))),"")</f>
        <v/>
      </c>
      <c r="D52" s="148" t="s">
        <v>275</v>
      </c>
      <c r="E52" s="149" t="str">
        <f>IFERROR(IF(COUNT('Pelan Pengambilan'!H29,'Pelan Pengambilan'!J29,'Pelan Pengambilan'!L29,'Pelan Pengambilan'!N29,'Pelan Pengambilan'!P29,'Pelan Pengambilan'!R29,'Pelan Pengambilan'!T29,'Pelan Pengambilan'!V29,'Pelan Pengambilan'!X29,'Pelan Pengambilan'!Z29,'Pelan Pengambilan'!AB29,'Pelan Pengambilan'!AD29)=0,"",COUNT('Pelan Pengambilan'!I29,'Pelan Pengambilan'!K29,'Pelan Pengambilan'!M29,'Pelan Pengambilan'!O29,'Pelan Pengambilan'!Q29,'Pelan Pengambilan'!S29,'Pelan Pengambilan'!U29,'Pelan Pengambilan'!W29,'Pelan Pengambilan'!Y29,'Pelan Pengambilan'!AA29,'Pelan Pengambilan'!AC29,'Pelan Pengambilan'!AE29)/COUNT('Pelan Pengambilan'!H29,'Pelan Pengambilan'!J29,'Pelan Pengambilan'!L29,'Pelan Pengambilan'!N29,'Pelan Pengambilan'!P29,'Pelan Pengambilan'!R29,'Pelan Pengambilan'!T29,'Pelan Pengambilan'!V29,'Pelan Pengambilan'!X29,'Pelan Pengambilan'!Z29,'Pelan Pengambilan'!AB29,'Pelan Pengambilan'!AD29)),"")</f>
        <v/>
      </c>
      <c r="F52" s="150" t="str">
        <f>IFERROR(IF('Pelan Pengambilan'!G29="","",'Pelan Pengambilan'!G29),"")</f>
        <v/>
      </c>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1"/>
      <c r="BR52" s="151"/>
      <c r="BS52" s="151"/>
      <c r="BT52" s="151"/>
      <c r="BU52" s="151"/>
      <c r="BV52" s="151"/>
      <c r="BW52" s="151"/>
      <c r="BX52" s="151"/>
      <c r="BY52" s="151"/>
      <c r="BZ52" s="151"/>
      <c r="CA52" s="151"/>
      <c r="CB52" s="151"/>
      <c r="CC52" s="151"/>
      <c r="CD52" s="151"/>
      <c r="CE52" s="151"/>
      <c r="CF52" s="151"/>
      <c r="CG52" s="151"/>
      <c r="CH52" s="151"/>
      <c r="CI52" s="151"/>
      <c r="CJ52" s="151"/>
      <c r="CK52" s="151"/>
      <c r="CL52" s="151"/>
      <c r="CM52" s="151"/>
      <c r="CN52" s="151"/>
      <c r="CO52" s="151"/>
      <c r="CP52" s="151"/>
      <c r="CQ52" s="151"/>
      <c r="CR52" s="151"/>
      <c r="CS52" s="151"/>
      <c r="CT52" s="151"/>
      <c r="CU52" s="151"/>
      <c r="CV52" s="151"/>
      <c r="CW52" s="151"/>
      <c r="CX52" s="151"/>
      <c r="CY52" s="151"/>
      <c r="CZ52" s="151"/>
      <c r="DA52" s="151"/>
      <c r="DB52" s="151"/>
      <c r="DC52" s="151"/>
      <c r="DD52" s="151"/>
      <c r="DE52" s="151"/>
      <c r="DF52" s="151"/>
      <c r="DG52" s="151"/>
      <c r="DH52" s="147" t="str">
        <f>'Pelan Pengambilan'!AF29</f>
        <v/>
      </c>
      <c r="DI52" s="147"/>
      <c r="DJ52" s="3">
        <f>IFERROR(MIN('Pelan Pengambilan'!H29,'Pelan Pengambilan'!J29,'Pelan Pengambilan'!L29,'Pelan Pengambilan'!N29,'Pelan Pengambilan'!P29,'Pelan Pengambilan'!R29,'Pelan Pengambilan'!T29,'Pelan Pengambilan'!V29,'Pelan Pengambilan'!X29,'Pelan Pengambilan'!Z29,'Pelan Pengambilan'!AB29,'Pelan Pengambilan'!AD29),"")</f>
        <v>0</v>
      </c>
      <c r="DK52" s="3">
        <f>IFERROR(MAX('Pelan Pengambilan'!H29,'Pelan Pengambilan'!J29,'Pelan Pengambilan'!L29,'Pelan Pengambilan'!N29,'Pelan Pengambilan'!P29,'Pelan Pengambilan'!R29,'Pelan Pengambilan'!T29,'Pelan Pengambilan'!V29,'Pelan Pengambilan'!X29,'Pelan Pengambilan'!Z29,'Pelan Pengambilan'!AB29,'Pelan Pengambilan'!AD29),"")</f>
        <v>0</v>
      </c>
      <c r="DL52" s="3">
        <f>IFERROR(MIN('Pelan Pengambilan'!I29,'Pelan Pengambilan'!K29,'Pelan Pengambilan'!M29,'Pelan Pengambilan'!O29,'Pelan Pengambilan'!Q29,'Pelan Pengambilan'!S29,'Pelan Pengambilan'!U29,'Pelan Pengambilan'!W29,'Pelan Pengambilan'!Y29,'Pelan Pengambilan'!AA29,'Pelan Pengambilan'!AC29,'Pelan Pengambilan'!AE29),"")</f>
        <v>0</v>
      </c>
      <c r="DM52" s="3">
        <f>IFERROR(MAX('Pelan Pengambilan'!I29,'Pelan Pengambilan'!K29,'Pelan Pengambilan'!M29,'Pelan Pengambilan'!O29,'Pelan Pengambilan'!Q29,'Pelan Pengambilan'!S29,'Pelan Pengambilan'!U29,'Pelan Pengambilan'!W29,'Pelan Pengambilan'!Y29,'Pelan Pengambilan'!AA29,'Pelan Pengambilan'!AC29,'Pelan Pengambilan'!AE29),"")</f>
        <v>0</v>
      </c>
    </row>
    <row r="53" ht="19.5" customHeight="1">
      <c r="A53" s="39"/>
      <c r="B53" s="39"/>
      <c r="C53" s="39"/>
      <c r="D53" s="148" t="s">
        <v>276</v>
      </c>
      <c r="E53" s="39"/>
      <c r="F53" s="39"/>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1"/>
      <c r="BR53" s="151"/>
      <c r="BS53" s="151"/>
      <c r="BT53" s="151"/>
      <c r="BU53" s="151"/>
      <c r="BV53" s="151"/>
      <c r="BW53" s="151"/>
      <c r="BX53" s="151"/>
      <c r="BY53" s="151"/>
      <c r="BZ53" s="151"/>
      <c r="CA53" s="151"/>
      <c r="CB53" s="151"/>
      <c r="CC53" s="151"/>
      <c r="CD53" s="151"/>
      <c r="CE53" s="151"/>
      <c r="CF53" s="151"/>
      <c r="CG53" s="151"/>
      <c r="CH53" s="151"/>
      <c r="CI53" s="151"/>
      <c r="CJ53" s="151"/>
      <c r="CK53" s="151"/>
      <c r="CL53" s="151"/>
      <c r="CM53" s="151"/>
      <c r="CN53" s="151"/>
      <c r="CO53" s="151"/>
      <c r="CP53" s="151"/>
      <c r="CQ53" s="151"/>
      <c r="CR53" s="151"/>
      <c r="CS53" s="151"/>
      <c r="CT53" s="151"/>
      <c r="CU53" s="151"/>
      <c r="CV53" s="151"/>
      <c r="CW53" s="151"/>
      <c r="CX53" s="151"/>
      <c r="CY53" s="151"/>
      <c r="CZ53" s="151"/>
      <c r="DA53" s="151"/>
      <c r="DB53" s="151"/>
      <c r="DC53" s="151"/>
      <c r="DD53" s="151"/>
      <c r="DE53" s="151"/>
      <c r="DF53" s="151"/>
      <c r="DG53" s="151"/>
      <c r="DH53" s="39"/>
      <c r="DI53" s="39"/>
      <c r="DJ53" s="3"/>
      <c r="DK53" s="3"/>
      <c r="DL53" s="3"/>
      <c r="DM53" s="3"/>
    </row>
    <row r="54" ht="19.5" customHeight="1">
      <c r="A54" s="146" t="str">
        <f>'Pelan Pengambilan'!B30</f>
        <v/>
      </c>
      <c r="B54" s="147" t="str">
        <f>'Pelan Pengambilan'!C30</f>
        <v/>
      </c>
      <c r="C54" s="146" t="str">
        <f t="array" ref="C54">IFERROR(IF(INDEX(Strategi!$F$5:$F$84,MATCH(LARGE(Strategi!$K$5:$K$84,25),Strategi!$K$5:$K$84,0))="","","("&amp;COUNTIFS('Pelan Pengambilan'!$B$6:$B$30,'Pelan Pengambilan'!$B30,'Pelan Pengambilan'!$C$6:$C$30,'Pelan Pengambilan'!$C30)&amp;") "&amp;INDEX(Strategi!$F$5:$F$84,MATCH(LARGE(Strategi!$K$5:$K$84,25),Strategi!$K$5:$K$84,0))),"")</f>
        <v/>
      </c>
      <c r="D54" s="148" t="s">
        <v>275</v>
      </c>
      <c r="E54" s="149" t="str">
        <f>IFERROR(IF(COUNT('Pelan Pengambilan'!H30,'Pelan Pengambilan'!J30,'Pelan Pengambilan'!L30,'Pelan Pengambilan'!N30,'Pelan Pengambilan'!P30,'Pelan Pengambilan'!R30,'Pelan Pengambilan'!T30,'Pelan Pengambilan'!V30,'Pelan Pengambilan'!X30,'Pelan Pengambilan'!Z30,'Pelan Pengambilan'!AB30,'Pelan Pengambilan'!AD30)=0,"",COUNT('Pelan Pengambilan'!I30,'Pelan Pengambilan'!K30,'Pelan Pengambilan'!M30,'Pelan Pengambilan'!O30,'Pelan Pengambilan'!Q30,'Pelan Pengambilan'!S30,'Pelan Pengambilan'!U30,'Pelan Pengambilan'!W30,'Pelan Pengambilan'!Y30,'Pelan Pengambilan'!AA30,'Pelan Pengambilan'!AC30,'Pelan Pengambilan'!AE30)/COUNT('Pelan Pengambilan'!H30,'Pelan Pengambilan'!J30,'Pelan Pengambilan'!L30,'Pelan Pengambilan'!N30,'Pelan Pengambilan'!P30,'Pelan Pengambilan'!R30,'Pelan Pengambilan'!T30,'Pelan Pengambilan'!V30,'Pelan Pengambilan'!X30,'Pelan Pengambilan'!Z30,'Pelan Pengambilan'!AB30,'Pelan Pengambilan'!AD30)),"")</f>
        <v/>
      </c>
      <c r="F54" s="150" t="str">
        <f>IFERROR(IF('Pelan Pengambilan'!G30="","",'Pelan Pengambilan'!G30),"")</f>
        <v/>
      </c>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c r="BI54" s="151"/>
      <c r="BJ54" s="151"/>
      <c r="BK54" s="151"/>
      <c r="BL54" s="151"/>
      <c r="BM54" s="151"/>
      <c r="BN54" s="151"/>
      <c r="BO54" s="151"/>
      <c r="BP54" s="151"/>
      <c r="BQ54" s="151"/>
      <c r="BR54" s="151"/>
      <c r="BS54" s="151"/>
      <c r="BT54" s="151"/>
      <c r="BU54" s="151"/>
      <c r="BV54" s="151"/>
      <c r="BW54" s="151"/>
      <c r="BX54" s="151"/>
      <c r="BY54" s="151"/>
      <c r="BZ54" s="151"/>
      <c r="CA54" s="151"/>
      <c r="CB54" s="151"/>
      <c r="CC54" s="151"/>
      <c r="CD54" s="151"/>
      <c r="CE54" s="151"/>
      <c r="CF54" s="151"/>
      <c r="CG54" s="151"/>
      <c r="CH54" s="151"/>
      <c r="CI54" s="151"/>
      <c r="CJ54" s="151"/>
      <c r="CK54" s="151"/>
      <c r="CL54" s="151"/>
      <c r="CM54" s="151"/>
      <c r="CN54" s="151"/>
      <c r="CO54" s="151"/>
      <c r="CP54" s="151"/>
      <c r="CQ54" s="151"/>
      <c r="CR54" s="151"/>
      <c r="CS54" s="151"/>
      <c r="CT54" s="151"/>
      <c r="CU54" s="151"/>
      <c r="CV54" s="151"/>
      <c r="CW54" s="151"/>
      <c r="CX54" s="151"/>
      <c r="CY54" s="151"/>
      <c r="CZ54" s="151"/>
      <c r="DA54" s="151"/>
      <c r="DB54" s="151"/>
      <c r="DC54" s="151"/>
      <c r="DD54" s="151"/>
      <c r="DE54" s="151"/>
      <c r="DF54" s="151"/>
      <c r="DG54" s="151"/>
      <c r="DH54" s="147" t="str">
        <f>'Pelan Pengambilan'!AF30</f>
        <v/>
      </c>
      <c r="DI54" s="147"/>
      <c r="DJ54" s="3">
        <f>IFERROR(MIN('Pelan Pengambilan'!H30,'Pelan Pengambilan'!J30,'Pelan Pengambilan'!L30,'Pelan Pengambilan'!N30,'Pelan Pengambilan'!P30,'Pelan Pengambilan'!R30,'Pelan Pengambilan'!T30,'Pelan Pengambilan'!V30,'Pelan Pengambilan'!X30,'Pelan Pengambilan'!Z30,'Pelan Pengambilan'!AB30,'Pelan Pengambilan'!AD30),"")</f>
        <v>0</v>
      </c>
      <c r="DK54" s="3">
        <f>IFERROR(MAX('Pelan Pengambilan'!H30,'Pelan Pengambilan'!J30,'Pelan Pengambilan'!L30,'Pelan Pengambilan'!N30,'Pelan Pengambilan'!P30,'Pelan Pengambilan'!R30,'Pelan Pengambilan'!T30,'Pelan Pengambilan'!V30,'Pelan Pengambilan'!X30,'Pelan Pengambilan'!Z30,'Pelan Pengambilan'!AB30,'Pelan Pengambilan'!AD30),"")</f>
        <v>0</v>
      </c>
      <c r="DL54" s="3">
        <f>IFERROR(MIN('Pelan Pengambilan'!I30,'Pelan Pengambilan'!K30,'Pelan Pengambilan'!M30,'Pelan Pengambilan'!O30,'Pelan Pengambilan'!Q30,'Pelan Pengambilan'!S30,'Pelan Pengambilan'!U30,'Pelan Pengambilan'!W30,'Pelan Pengambilan'!Y30,'Pelan Pengambilan'!AA30,'Pelan Pengambilan'!AC30,'Pelan Pengambilan'!AE30),"")</f>
        <v>0</v>
      </c>
      <c r="DM54" s="3">
        <f>IFERROR(MAX('Pelan Pengambilan'!I30,'Pelan Pengambilan'!K30,'Pelan Pengambilan'!M30,'Pelan Pengambilan'!O30,'Pelan Pengambilan'!Q30,'Pelan Pengambilan'!S30,'Pelan Pengambilan'!U30,'Pelan Pengambilan'!W30,'Pelan Pengambilan'!Y30,'Pelan Pengambilan'!AA30,'Pelan Pengambilan'!AC30,'Pelan Pengambilan'!AE30),"")</f>
        <v>0</v>
      </c>
    </row>
    <row r="55" ht="19.5" customHeight="1">
      <c r="A55" s="39"/>
      <c r="B55" s="39"/>
      <c r="C55" s="39"/>
      <c r="D55" s="148" t="s">
        <v>276</v>
      </c>
      <c r="E55" s="39"/>
      <c r="F55" s="39"/>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c r="BI55" s="151"/>
      <c r="BJ55" s="151"/>
      <c r="BK55" s="151"/>
      <c r="BL55" s="151"/>
      <c r="BM55" s="151"/>
      <c r="BN55" s="151"/>
      <c r="BO55" s="151"/>
      <c r="BP55" s="151"/>
      <c r="BQ55" s="151"/>
      <c r="BR55" s="151"/>
      <c r="BS55" s="151"/>
      <c r="BT55" s="151"/>
      <c r="BU55" s="151"/>
      <c r="BV55" s="151"/>
      <c r="BW55" s="151"/>
      <c r="BX55" s="151"/>
      <c r="BY55" s="151"/>
      <c r="BZ55" s="151"/>
      <c r="CA55" s="151"/>
      <c r="CB55" s="151"/>
      <c r="CC55" s="151"/>
      <c r="CD55" s="151"/>
      <c r="CE55" s="151"/>
      <c r="CF55" s="151"/>
      <c r="CG55" s="151"/>
      <c r="CH55" s="151"/>
      <c r="CI55" s="151"/>
      <c r="CJ55" s="151"/>
      <c r="CK55" s="151"/>
      <c r="CL55" s="151"/>
      <c r="CM55" s="151"/>
      <c r="CN55" s="151"/>
      <c r="CO55" s="151"/>
      <c r="CP55" s="151"/>
      <c r="CQ55" s="151"/>
      <c r="CR55" s="151"/>
      <c r="CS55" s="151"/>
      <c r="CT55" s="151"/>
      <c r="CU55" s="151"/>
      <c r="CV55" s="151"/>
      <c r="CW55" s="151"/>
      <c r="CX55" s="151"/>
      <c r="CY55" s="151"/>
      <c r="CZ55" s="151"/>
      <c r="DA55" s="151"/>
      <c r="DB55" s="151"/>
      <c r="DC55" s="151"/>
      <c r="DD55" s="151"/>
      <c r="DE55" s="151"/>
      <c r="DF55" s="151"/>
      <c r="DG55" s="151"/>
      <c r="DH55" s="39"/>
      <c r="DI55" s="39"/>
      <c r="DJ55" s="3"/>
      <c r="DK55" s="3"/>
      <c r="DL55" s="3"/>
      <c r="DM55" s="3"/>
    </row>
    <row r="56" ht="19.5" customHeight="1">
      <c r="A56" s="146" t="str">
        <f>'Pelan Pengambilan'!B31</f>
        <v/>
      </c>
      <c r="B56" s="147" t="str">
        <f>'Pelan Pengambilan'!C31</f>
        <v/>
      </c>
      <c r="C56" s="146" t="str">
        <f t="array" ref="C56">IFERROR(IF(INDEX(Strategi!$F$5:$F$84,MATCH(LARGE(Strategi!$K$5:$K$84,26),Strategi!$K$5:$K$84,0))="","","("&amp;COUNTIFS('Pelan Pengambilan'!$B$6:$B$31,'Pelan Pengambilan'!$B31,'Pelan Pengambilan'!$C$6:$C$31,'Pelan Pengambilan'!$C31)&amp;") "&amp;INDEX(Strategi!$F$5:$F$84,MATCH(LARGE(Strategi!$K$5:$K$84,26),Strategi!$K$5:$K$84,0))),"")</f>
        <v/>
      </c>
      <c r="D56" s="148" t="s">
        <v>275</v>
      </c>
      <c r="E56" s="149" t="str">
        <f>IFERROR(IF(COUNT('Pelan Pengambilan'!H31,'Pelan Pengambilan'!J31,'Pelan Pengambilan'!L31,'Pelan Pengambilan'!N31,'Pelan Pengambilan'!P31,'Pelan Pengambilan'!R31,'Pelan Pengambilan'!T31,'Pelan Pengambilan'!V31,'Pelan Pengambilan'!X31,'Pelan Pengambilan'!Z31,'Pelan Pengambilan'!AB31,'Pelan Pengambilan'!AD31)=0,"",COUNT('Pelan Pengambilan'!I31,'Pelan Pengambilan'!K31,'Pelan Pengambilan'!M31,'Pelan Pengambilan'!O31,'Pelan Pengambilan'!Q31,'Pelan Pengambilan'!S31,'Pelan Pengambilan'!U31,'Pelan Pengambilan'!W31,'Pelan Pengambilan'!Y31,'Pelan Pengambilan'!AA31,'Pelan Pengambilan'!AC31,'Pelan Pengambilan'!AE31)/COUNT('Pelan Pengambilan'!H31,'Pelan Pengambilan'!J31,'Pelan Pengambilan'!L31,'Pelan Pengambilan'!N31,'Pelan Pengambilan'!P31,'Pelan Pengambilan'!R31,'Pelan Pengambilan'!T31,'Pelan Pengambilan'!V31,'Pelan Pengambilan'!X31,'Pelan Pengambilan'!Z31,'Pelan Pengambilan'!AB31,'Pelan Pengambilan'!AD31)),"")</f>
        <v/>
      </c>
      <c r="F56" s="150" t="str">
        <f>IFERROR(IF('Pelan Pengambilan'!G31="","",'Pelan Pengambilan'!G31),"")</f>
        <v/>
      </c>
      <c r="G56" s="151"/>
      <c r="H56" s="151"/>
      <c r="I56" s="151"/>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1"/>
      <c r="BJ56" s="151"/>
      <c r="BK56" s="151"/>
      <c r="BL56" s="151"/>
      <c r="BM56" s="151"/>
      <c r="BN56" s="151"/>
      <c r="BO56" s="151"/>
      <c r="BP56" s="151"/>
      <c r="BQ56" s="151"/>
      <c r="BR56" s="151"/>
      <c r="BS56" s="151"/>
      <c r="BT56" s="151"/>
      <c r="BU56" s="151"/>
      <c r="BV56" s="151"/>
      <c r="BW56" s="151"/>
      <c r="BX56" s="151"/>
      <c r="BY56" s="151"/>
      <c r="BZ56" s="151"/>
      <c r="CA56" s="151"/>
      <c r="CB56" s="151"/>
      <c r="CC56" s="151"/>
      <c r="CD56" s="151"/>
      <c r="CE56" s="151"/>
      <c r="CF56" s="151"/>
      <c r="CG56" s="151"/>
      <c r="CH56" s="151"/>
      <c r="CI56" s="151"/>
      <c r="CJ56" s="151"/>
      <c r="CK56" s="151"/>
      <c r="CL56" s="151"/>
      <c r="CM56" s="151"/>
      <c r="CN56" s="151"/>
      <c r="CO56" s="151"/>
      <c r="CP56" s="151"/>
      <c r="CQ56" s="151"/>
      <c r="CR56" s="151"/>
      <c r="CS56" s="151"/>
      <c r="CT56" s="151"/>
      <c r="CU56" s="151"/>
      <c r="CV56" s="151"/>
      <c r="CW56" s="151"/>
      <c r="CX56" s="151"/>
      <c r="CY56" s="151"/>
      <c r="CZ56" s="151"/>
      <c r="DA56" s="151"/>
      <c r="DB56" s="151"/>
      <c r="DC56" s="151"/>
      <c r="DD56" s="151"/>
      <c r="DE56" s="151"/>
      <c r="DF56" s="151"/>
      <c r="DG56" s="151"/>
      <c r="DH56" s="147" t="str">
        <f>'Pelan Pengambilan'!AF31</f>
        <v/>
      </c>
      <c r="DI56" s="147"/>
      <c r="DJ56" s="3">
        <f>IFERROR(MIN('Pelan Pengambilan'!H31,'Pelan Pengambilan'!J31,'Pelan Pengambilan'!L31,'Pelan Pengambilan'!N31,'Pelan Pengambilan'!P31,'Pelan Pengambilan'!R31,'Pelan Pengambilan'!T31,'Pelan Pengambilan'!V31,'Pelan Pengambilan'!X31,'Pelan Pengambilan'!Z31,'Pelan Pengambilan'!AB31,'Pelan Pengambilan'!AD31),"")</f>
        <v>0</v>
      </c>
      <c r="DK56" s="3">
        <f>IFERROR(MAX('Pelan Pengambilan'!H31,'Pelan Pengambilan'!J31,'Pelan Pengambilan'!L31,'Pelan Pengambilan'!N31,'Pelan Pengambilan'!P31,'Pelan Pengambilan'!R31,'Pelan Pengambilan'!T31,'Pelan Pengambilan'!V31,'Pelan Pengambilan'!X31,'Pelan Pengambilan'!Z31,'Pelan Pengambilan'!AB31,'Pelan Pengambilan'!AD31),"")</f>
        <v>0</v>
      </c>
      <c r="DL56" s="3">
        <f>IFERROR(MIN('Pelan Pengambilan'!I31,'Pelan Pengambilan'!K31,'Pelan Pengambilan'!M31,'Pelan Pengambilan'!O31,'Pelan Pengambilan'!Q31,'Pelan Pengambilan'!S31,'Pelan Pengambilan'!U31,'Pelan Pengambilan'!W31,'Pelan Pengambilan'!Y31,'Pelan Pengambilan'!AA31,'Pelan Pengambilan'!AC31,'Pelan Pengambilan'!AE31),"")</f>
        <v>0</v>
      </c>
      <c r="DM56" s="3">
        <f>IFERROR(MAX('Pelan Pengambilan'!I31,'Pelan Pengambilan'!K31,'Pelan Pengambilan'!M31,'Pelan Pengambilan'!O31,'Pelan Pengambilan'!Q31,'Pelan Pengambilan'!S31,'Pelan Pengambilan'!U31,'Pelan Pengambilan'!W31,'Pelan Pengambilan'!Y31,'Pelan Pengambilan'!AA31,'Pelan Pengambilan'!AC31,'Pelan Pengambilan'!AE31),"")</f>
        <v>0</v>
      </c>
    </row>
    <row r="57" ht="19.5" customHeight="1">
      <c r="A57" s="39"/>
      <c r="B57" s="39"/>
      <c r="C57" s="39"/>
      <c r="D57" s="148" t="s">
        <v>276</v>
      </c>
      <c r="E57" s="39"/>
      <c r="F57" s="39"/>
      <c r="G57" s="151"/>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c r="BI57" s="151"/>
      <c r="BJ57" s="151"/>
      <c r="BK57" s="151"/>
      <c r="BL57" s="151"/>
      <c r="BM57" s="151"/>
      <c r="BN57" s="151"/>
      <c r="BO57" s="151"/>
      <c r="BP57" s="151"/>
      <c r="BQ57" s="151"/>
      <c r="BR57" s="151"/>
      <c r="BS57" s="151"/>
      <c r="BT57" s="151"/>
      <c r="BU57" s="151"/>
      <c r="BV57" s="151"/>
      <c r="BW57" s="151"/>
      <c r="BX57" s="151"/>
      <c r="BY57" s="151"/>
      <c r="BZ57" s="151"/>
      <c r="CA57" s="151"/>
      <c r="CB57" s="151"/>
      <c r="CC57" s="151"/>
      <c r="CD57" s="151"/>
      <c r="CE57" s="151"/>
      <c r="CF57" s="151"/>
      <c r="CG57" s="151"/>
      <c r="CH57" s="151"/>
      <c r="CI57" s="151"/>
      <c r="CJ57" s="151"/>
      <c r="CK57" s="151"/>
      <c r="CL57" s="151"/>
      <c r="CM57" s="151"/>
      <c r="CN57" s="151"/>
      <c r="CO57" s="151"/>
      <c r="CP57" s="151"/>
      <c r="CQ57" s="151"/>
      <c r="CR57" s="151"/>
      <c r="CS57" s="151"/>
      <c r="CT57" s="151"/>
      <c r="CU57" s="151"/>
      <c r="CV57" s="151"/>
      <c r="CW57" s="151"/>
      <c r="CX57" s="151"/>
      <c r="CY57" s="151"/>
      <c r="CZ57" s="151"/>
      <c r="DA57" s="151"/>
      <c r="DB57" s="151"/>
      <c r="DC57" s="151"/>
      <c r="DD57" s="151"/>
      <c r="DE57" s="151"/>
      <c r="DF57" s="151"/>
      <c r="DG57" s="151"/>
      <c r="DH57" s="39"/>
      <c r="DI57" s="39"/>
      <c r="DJ57" s="3"/>
      <c r="DK57" s="3"/>
      <c r="DL57" s="3"/>
      <c r="DM57" s="3"/>
    </row>
    <row r="58" ht="19.5" customHeight="1">
      <c r="A58" s="146" t="str">
        <f>'Pelan Pengambilan'!B32</f>
        <v/>
      </c>
      <c r="B58" s="147" t="str">
        <f>'Pelan Pengambilan'!C32</f>
        <v/>
      </c>
      <c r="C58" s="146" t="str">
        <f t="array" ref="C58">IFERROR(IF(INDEX(Strategi!$F$5:$F$84,MATCH(LARGE(Strategi!$K$5:$K$84,27),Strategi!$K$5:$K$84,0))="","","("&amp;COUNTIFS('Pelan Pengambilan'!$B$6:$B$32,'Pelan Pengambilan'!$B32,'Pelan Pengambilan'!$C$6:$C$32,'Pelan Pengambilan'!$C32)&amp;") "&amp;INDEX(Strategi!$F$5:$F$84,MATCH(LARGE(Strategi!$K$5:$K$84,27),Strategi!$K$5:$K$84,0))),"")</f>
        <v/>
      </c>
      <c r="D58" s="148" t="s">
        <v>275</v>
      </c>
      <c r="E58" s="149" t="str">
        <f>IFERROR(IF(COUNT('Pelan Pengambilan'!H32,'Pelan Pengambilan'!J32,'Pelan Pengambilan'!L32,'Pelan Pengambilan'!N32,'Pelan Pengambilan'!P32,'Pelan Pengambilan'!R32,'Pelan Pengambilan'!T32,'Pelan Pengambilan'!V32,'Pelan Pengambilan'!X32,'Pelan Pengambilan'!Z32,'Pelan Pengambilan'!AB32,'Pelan Pengambilan'!AD32)=0,"",COUNT('Pelan Pengambilan'!I32,'Pelan Pengambilan'!K32,'Pelan Pengambilan'!M32,'Pelan Pengambilan'!O32,'Pelan Pengambilan'!Q32,'Pelan Pengambilan'!S32,'Pelan Pengambilan'!U32,'Pelan Pengambilan'!W32,'Pelan Pengambilan'!Y32,'Pelan Pengambilan'!AA32,'Pelan Pengambilan'!AC32,'Pelan Pengambilan'!AE32)/COUNT('Pelan Pengambilan'!H32,'Pelan Pengambilan'!J32,'Pelan Pengambilan'!L32,'Pelan Pengambilan'!N32,'Pelan Pengambilan'!P32,'Pelan Pengambilan'!R32,'Pelan Pengambilan'!T32,'Pelan Pengambilan'!V32,'Pelan Pengambilan'!X32,'Pelan Pengambilan'!Z32,'Pelan Pengambilan'!AB32,'Pelan Pengambilan'!AD32)),"")</f>
        <v/>
      </c>
      <c r="F58" s="150" t="str">
        <f>IFERROR(IF('Pelan Pengambilan'!G32="","",'Pelan Pengambilan'!G32),"")</f>
        <v/>
      </c>
      <c r="G58" s="151"/>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c r="BI58" s="151"/>
      <c r="BJ58" s="151"/>
      <c r="BK58" s="151"/>
      <c r="BL58" s="151"/>
      <c r="BM58" s="151"/>
      <c r="BN58" s="151"/>
      <c r="BO58" s="151"/>
      <c r="BP58" s="151"/>
      <c r="BQ58" s="151"/>
      <c r="BR58" s="151"/>
      <c r="BS58" s="151"/>
      <c r="BT58" s="151"/>
      <c r="BU58" s="151"/>
      <c r="BV58" s="151"/>
      <c r="BW58" s="151"/>
      <c r="BX58" s="151"/>
      <c r="BY58" s="151"/>
      <c r="BZ58" s="151"/>
      <c r="CA58" s="151"/>
      <c r="CB58" s="151"/>
      <c r="CC58" s="151"/>
      <c r="CD58" s="151"/>
      <c r="CE58" s="151"/>
      <c r="CF58" s="151"/>
      <c r="CG58" s="151"/>
      <c r="CH58" s="151"/>
      <c r="CI58" s="151"/>
      <c r="CJ58" s="151"/>
      <c r="CK58" s="151"/>
      <c r="CL58" s="151"/>
      <c r="CM58" s="151"/>
      <c r="CN58" s="151"/>
      <c r="CO58" s="151"/>
      <c r="CP58" s="151"/>
      <c r="CQ58" s="151"/>
      <c r="CR58" s="151"/>
      <c r="CS58" s="151"/>
      <c r="CT58" s="151"/>
      <c r="CU58" s="151"/>
      <c r="CV58" s="151"/>
      <c r="CW58" s="151"/>
      <c r="CX58" s="151"/>
      <c r="CY58" s="151"/>
      <c r="CZ58" s="151"/>
      <c r="DA58" s="151"/>
      <c r="DB58" s="151"/>
      <c r="DC58" s="151"/>
      <c r="DD58" s="151"/>
      <c r="DE58" s="151"/>
      <c r="DF58" s="151"/>
      <c r="DG58" s="151"/>
      <c r="DH58" s="147" t="str">
        <f>'Pelan Pengambilan'!AF32</f>
        <v/>
      </c>
      <c r="DI58" s="147"/>
      <c r="DJ58" s="3">
        <f>IFERROR(MIN('Pelan Pengambilan'!H32,'Pelan Pengambilan'!J32,'Pelan Pengambilan'!L32,'Pelan Pengambilan'!N32,'Pelan Pengambilan'!P32,'Pelan Pengambilan'!R32,'Pelan Pengambilan'!T32,'Pelan Pengambilan'!V32,'Pelan Pengambilan'!X32,'Pelan Pengambilan'!Z32,'Pelan Pengambilan'!AB32,'Pelan Pengambilan'!AD32),"")</f>
        <v>0</v>
      </c>
      <c r="DK58" s="3">
        <f>IFERROR(MAX('Pelan Pengambilan'!H32,'Pelan Pengambilan'!J32,'Pelan Pengambilan'!L32,'Pelan Pengambilan'!N32,'Pelan Pengambilan'!P32,'Pelan Pengambilan'!R32,'Pelan Pengambilan'!T32,'Pelan Pengambilan'!V32,'Pelan Pengambilan'!X32,'Pelan Pengambilan'!Z32,'Pelan Pengambilan'!AB32,'Pelan Pengambilan'!AD32),"")</f>
        <v>0</v>
      </c>
      <c r="DL58" s="3">
        <f>IFERROR(MIN('Pelan Pengambilan'!I32,'Pelan Pengambilan'!K32,'Pelan Pengambilan'!M32,'Pelan Pengambilan'!O32,'Pelan Pengambilan'!Q32,'Pelan Pengambilan'!S32,'Pelan Pengambilan'!U32,'Pelan Pengambilan'!W32,'Pelan Pengambilan'!Y32,'Pelan Pengambilan'!AA32,'Pelan Pengambilan'!AC32,'Pelan Pengambilan'!AE32),"")</f>
        <v>0</v>
      </c>
      <c r="DM58" s="3">
        <f>IFERROR(MAX('Pelan Pengambilan'!I32,'Pelan Pengambilan'!K32,'Pelan Pengambilan'!M32,'Pelan Pengambilan'!O32,'Pelan Pengambilan'!Q32,'Pelan Pengambilan'!S32,'Pelan Pengambilan'!U32,'Pelan Pengambilan'!W32,'Pelan Pengambilan'!Y32,'Pelan Pengambilan'!AA32,'Pelan Pengambilan'!AC32,'Pelan Pengambilan'!AE32),"")</f>
        <v>0</v>
      </c>
    </row>
    <row r="59" ht="19.5" customHeight="1">
      <c r="A59" s="39"/>
      <c r="B59" s="39"/>
      <c r="C59" s="39"/>
      <c r="D59" s="148" t="s">
        <v>276</v>
      </c>
      <c r="E59" s="39"/>
      <c r="F59" s="39"/>
      <c r="G59" s="151"/>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c r="BI59" s="151"/>
      <c r="BJ59" s="151"/>
      <c r="BK59" s="151"/>
      <c r="BL59" s="151"/>
      <c r="BM59" s="151"/>
      <c r="BN59" s="151"/>
      <c r="BO59" s="151"/>
      <c r="BP59" s="151"/>
      <c r="BQ59" s="151"/>
      <c r="BR59" s="151"/>
      <c r="BS59" s="151"/>
      <c r="BT59" s="151"/>
      <c r="BU59" s="151"/>
      <c r="BV59" s="151"/>
      <c r="BW59" s="151"/>
      <c r="BX59" s="151"/>
      <c r="BY59" s="151"/>
      <c r="BZ59" s="151"/>
      <c r="CA59" s="151"/>
      <c r="CB59" s="151"/>
      <c r="CC59" s="151"/>
      <c r="CD59" s="151"/>
      <c r="CE59" s="151"/>
      <c r="CF59" s="151"/>
      <c r="CG59" s="151"/>
      <c r="CH59" s="151"/>
      <c r="CI59" s="151"/>
      <c r="CJ59" s="151"/>
      <c r="CK59" s="151"/>
      <c r="CL59" s="151"/>
      <c r="CM59" s="151"/>
      <c r="CN59" s="151"/>
      <c r="CO59" s="151"/>
      <c r="CP59" s="151"/>
      <c r="CQ59" s="151"/>
      <c r="CR59" s="151"/>
      <c r="CS59" s="151"/>
      <c r="CT59" s="151"/>
      <c r="CU59" s="151"/>
      <c r="CV59" s="151"/>
      <c r="CW59" s="151"/>
      <c r="CX59" s="151"/>
      <c r="CY59" s="151"/>
      <c r="CZ59" s="151"/>
      <c r="DA59" s="151"/>
      <c r="DB59" s="151"/>
      <c r="DC59" s="151"/>
      <c r="DD59" s="151"/>
      <c r="DE59" s="151"/>
      <c r="DF59" s="151"/>
      <c r="DG59" s="151"/>
      <c r="DH59" s="39"/>
      <c r="DI59" s="39"/>
      <c r="DJ59" s="3"/>
      <c r="DK59" s="3"/>
      <c r="DL59" s="3"/>
      <c r="DM59" s="3"/>
    </row>
    <row r="60" ht="19.5" customHeight="1">
      <c r="A60" s="146" t="str">
        <f>'Pelan Pengambilan'!B33</f>
        <v/>
      </c>
      <c r="B60" s="147" t="str">
        <f>'Pelan Pengambilan'!C33</f>
        <v/>
      </c>
      <c r="C60" s="146" t="str">
        <f t="array" ref="C60">IFERROR(IF(INDEX(Strategi!$F$5:$F$84,MATCH(LARGE(Strategi!$K$5:$K$84,28),Strategi!$K$5:$K$84,0))="","","("&amp;COUNTIFS('Pelan Pengambilan'!$B$6:$B$33,'Pelan Pengambilan'!$B33,'Pelan Pengambilan'!$C$6:$C$33,'Pelan Pengambilan'!$C33)&amp;") "&amp;INDEX(Strategi!$F$5:$F$84,MATCH(LARGE(Strategi!$K$5:$K$84,28),Strategi!$K$5:$K$84,0))),"")</f>
        <v/>
      </c>
      <c r="D60" s="148" t="s">
        <v>275</v>
      </c>
      <c r="E60" s="149" t="str">
        <f>IFERROR(IF(COUNT('Pelan Pengambilan'!H33,'Pelan Pengambilan'!J33,'Pelan Pengambilan'!L33,'Pelan Pengambilan'!N33,'Pelan Pengambilan'!P33,'Pelan Pengambilan'!R33,'Pelan Pengambilan'!T33,'Pelan Pengambilan'!V33,'Pelan Pengambilan'!X33,'Pelan Pengambilan'!Z33,'Pelan Pengambilan'!AB33,'Pelan Pengambilan'!AD33)=0,"",COUNT('Pelan Pengambilan'!I33,'Pelan Pengambilan'!K33,'Pelan Pengambilan'!M33,'Pelan Pengambilan'!O33,'Pelan Pengambilan'!Q33,'Pelan Pengambilan'!S33,'Pelan Pengambilan'!U33,'Pelan Pengambilan'!W33,'Pelan Pengambilan'!Y33,'Pelan Pengambilan'!AA33,'Pelan Pengambilan'!AC33,'Pelan Pengambilan'!AE33)/COUNT('Pelan Pengambilan'!H33,'Pelan Pengambilan'!J33,'Pelan Pengambilan'!L33,'Pelan Pengambilan'!N33,'Pelan Pengambilan'!P33,'Pelan Pengambilan'!R33,'Pelan Pengambilan'!T33,'Pelan Pengambilan'!V33,'Pelan Pengambilan'!X33,'Pelan Pengambilan'!Z33,'Pelan Pengambilan'!AB33,'Pelan Pengambilan'!AD33)),"")</f>
        <v/>
      </c>
      <c r="F60" s="150" t="str">
        <f>IFERROR(IF('Pelan Pengambilan'!G33="","",'Pelan Pengambilan'!G33),"")</f>
        <v/>
      </c>
      <c r="G60" s="151"/>
      <c r="H60" s="151"/>
      <c r="I60" s="151"/>
      <c r="J60" s="151"/>
      <c r="K60" s="151"/>
      <c r="L60" s="151"/>
      <c r="M60" s="151"/>
      <c r="N60" s="151"/>
      <c r="O60" s="151"/>
      <c r="P60" s="151"/>
      <c r="Q60" s="151"/>
      <c r="R60" s="151"/>
      <c r="S60" s="151"/>
      <c r="T60" s="151"/>
      <c r="U60" s="151"/>
      <c r="V60" s="151"/>
      <c r="W60" s="151"/>
      <c r="X60" s="151"/>
      <c r="Y60" s="151"/>
      <c r="Z60" s="151"/>
      <c r="AA60" s="151"/>
      <c r="AB60" s="151"/>
      <c r="AC60" s="151"/>
      <c r="AD60" s="151"/>
      <c r="AE60" s="151"/>
      <c r="AF60" s="151"/>
      <c r="AG60" s="151"/>
      <c r="AH60" s="151"/>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c r="BI60" s="151"/>
      <c r="BJ60" s="151"/>
      <c r="BK60" s="151"/>
      <c r="BL60" s="151"/>
      <c r="BM60" s="151"/>
      <c r="BN60" s="151"/>
      <c r="BO60" s="151"/>
      <c r="BP60" s="151"/>
      <c r="BQ60" s="151"/>
      <c r="BR60" s="151"/>
      <c r="BS60" s="151"/>
      <c r="BT60" s="151"/>
      <c r="BU60" s="151"/>
      <c r="BV60" s="151"/>
      <c r="BW60" s="151"/>
      <c r="BX60" s="151"/>
      <c r="BY60" s="151"/>
      <c r="BZ60" s="151"/>
      <c r="CA60" s="151"/>
      <c r="CB60" s="151"/>
      <c r="CC60" s="151"/>
      <c r="CD60" s="151"/>
      <c r="CE60" s="151"/>
      <c r="CF60" s="151"/>
      <c r="CG60" s="151"/>
      <c r="CH60" s="151"/>
      <c r="CI60" s="151"/>
      <c r="CJ60" s="151"/>
      <c r="CK60" s="151"/>
      <c r="CL60" s="151"/>
      <c r="CM60" s="151"/>
      <c r="CN60" s="151"/>
      <c r="CO60" s="151"/>
      <c r="CP60" s="151"/>
      <c r="CQ60" s="151"/>
      <c r="CR60" s="151"/>
      <c r="CS60" s="151"/>
      <c r="CT60" s="151"/>
      <c r="CU60" s="151"/>
      <c r="CV60" s="151"/>
      <c r="CW60" s="151"/>
      <c r="CX60" s="151"/>
      <c r="CY60" s="151"/>
      <c r="CZ60" s="151"/>
      <c r="DA60" s="151"/>
      <c r="DB60" s="151"/>
      <c r="DC60" s="151"/>
      <c r="DD60" s="151"/>
      <c r="DE60" s="151"/>
      <c r="DF60" s="151"/>
      <c r="DG60" s="151"/>
      <c r="DH60" s="147" t="str">
        <f>'Pelan Pengambilan'!AF33</f>
        <v/>
      </c>
      <c r="DI60" s="147"/>
      <c r="DJ60" s="3">
        <f>IFERROR(MIN('Pelan Pengambilan'!H33,'Pelan Pengambilan'!J33,'Pelan Pengambilan'!L33,'Pelan Pengambilan'!N33,'Pelan Pengambilan'!P33,'Pelan Pengambilan'!R33,'Pelan Pengambilan'!T33,'Pelan Pengambilan'!V33,'Pelan Pengambilan'!X33,'Pelan Pengambilan'!Z33,'Pelan Pengambilan'!AB33,'Pelan Pengambilan'!AD33),"")</f>
        <v>0</v>
      </c>
      <c r="DK60" s="3">
        <f>IFERROR(MAX('Pelan Pengambilan'!H33,'Pelan Pengambilan'!J33,'Pelan Pengambilan'!L33,'Pelan Pengambilan'!N33,'Pelan Pengambilan'!P33,'Pelan Pengambilan'!R33,'Pelan Pengambilan'!T33,'Pelan Pengambilan'!V33,'Pelan Pengambilan'!X33,'Pelan Pengambilan'!Z33,'Pelan Pengambilan'!AB33,'Pelan Pengambilan'!AD33),"")</f>
        <v>0</v>
      </c>
      <c r="DL60" s="3">
        <f>IFERROR(MIN('Pelan Pengambilan'!I33,'Pelan Pengambilan'!K33,'Pelan Pengambilan'!M33,'Pelan Pengambilan'!O33,'Pelan Pengambilan'!Q33,'Pelan Pengambilan'!S33,'Pelan Pengambilan'!U33,'Pelan Pengambilan'!W33,'Pelan Pengambilan'!Y33,'Pelan Pengambilan'!AA33,'Pelan Pengambilan'!AC33,'Pelan Pengambilan'!AE33),"")</f>
        <v>0</v>
      </c>
      <c r="DM60" s="3">
        <f>IFERROR(MAX('Pelan Pengambilan'!I33,'Pelan Pengambilan'!K33,'Pelan Pengambilan'!M33,'Pelan Pengambilan'!O33,'Pelan Pengambilan'!Q33,'Pelan Pengambilan'!S33,'Pelan Pengambilan'!U33,'Pelan Pengambilan'!W33,'Pelan Pengambilan'!Y33,'Pelan Pengambilan'!AA33,'Pelan Pengambilan'!AC33,'Pelan Pengambilan'!AE33),"")</f>
        <v>0</v>
      </c>
    </row>
    <row r="61" ht="19.5" customHeight="1">
      <c r="A61" s="39"/>
      <c r="B61" s="39"/>
      <c r="C61" s="39"/>
      <c r="D61" s="148" t="s">
        <v>276</v>
      </c>
      <c r="E61" s="39"/>
      <c r="F61" s="39"/>
      <c r="G61" s="151"/>
      <c r="H61" s="151"/>
      <c r="I61" s="151"/>
      <c r="J61" s="151"/>
      <c r="K61" s="151"/>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c r="BI61" s="151"/>
      <c r="BJ61" s="151"/>
      <c r="BK61" s="151"/>
      <c r="BL61" s="151"/>
      <c r="BM61" s="151"/>
      <c r="BN61" s="151"/>
      <c r="BO61" s="151"/>
      <c r="BP61" s="151"/>
      <c r="BQ61" s="151"/>
      <c r="BR61" s="151"/>
      <c r="BS61" s="151"/>
      <c r="BT61" s="151"/>
      <c r="BU61" s="151"/>
      <c r="BV61" s="151"/>
      <c r="BW61" s="151"/>
      <c r="BX61" s="151"/>
      <c r="BY61" s="151"/>
      <c r="BZ61" s="151"/>
      <c r="CA61" s="151"/>
      <c r="CB61" s="151"/>
      <c r="CC61" s="151"/>
      <c r="CD61" s="151"/>
      <c r="CE61" s="151"/>
      <c r="CF61" s="151"/>
      <c r="CG61" s="151"/>
      <c r="CH61" s="151"/>
      <c r="CI61" s="151"/>
      <c r="CJ61" s="151"/>
      <c r="CK61" s="151"/>
      <c r="CL61" s="151"/>
      <c r="CM61" s="151"/>
      <c r="CN61" s="151"/>
      <c r="CO61" s="151"/>
      <c r="CP61" s="151"/>
      <c r="CQ61" s="151"/>
      <c r="CR61" s="151"/>
      <c r="CS61" s="151"/>
      <c r="CT61" s="151"/>
      <c r="CU61" s="151"/>
      <c r="CV61" s="151"/>
      <c r="CW61" s="151"/>
      <c r="CX61" s="151"/>
      <c r="CY61" s="151"/>
      <c r="CZ61" s="151"/>
      <c r="DA61" s="151"/>
      <c r="DB61" s="151"/>
      <c r="DC61" s="151"/>
      <c r="DD61" s="151"/>
      <c r="DE61" s="151"/>
      <c r="DF61" s="151"/>
      <c r="DG61" s="151"/>
      <c r="DH61" s="39"/>
      <c r="DI61" s="39"/>
      <c r="DJ61" s="3"/>
      <c r="DK61" s="3"/>
      <c r="DL61" s="3"/>
      <c r="DM61" s="3"/>
    </row>
    <row r="62" ht="19.5" customHeight="1">
      <c r="A62" s="146" t="str">
        <f>'Pelan Pengambilan'!B34</f>
        <v/>
      </c>
      <c r="B62" s="147" t="str">
        <f>'Pelan Pengambilan'!C34</f>
        <v/>
      </c>
      <c r="C62" s="146" t="str">
        <f t="array" ref="C62">IFERROR(IF(INDEX(Strategi!$F$5:$F$84,MATCH(LARGE(Strategi!$K$5:$K$84,29),Strategi!$K$5:$K$84,0))="","","("&amp;COUNTIFS('Pelan Pengambilan'!$B$6:$B$34,'Pelan Pengambilan'!$B34,'Pelan Pengambilan'!$C$6:$C$34,'Pelan Pengambilan'!$C34)&amp;") "&amp;INDEX(Strategi!$F$5:$F$84,MATCH(LARGE(Strategi!$K$5:$K$84,29),Strategi!$K$5:$K$84,0))),"")</f>
        <v/>
      </c>
      <c r="D62" s="148" t="s">
        <v>275</v>
      </c>
      <c r="E62" s="149" t="str">
        <f>IFERROR(IF(COUNT('Pelan Pengambilan'!H34,'Pelan Pengambilan'!J34,'Pelan Pengambilan'!L34,'Pelan Pengambilan'!N34,'Pelan Pengambilan'!P34,'Pelan Pengambilan'!R34,'Pelan Pengambilan'!T34,'Pelan Pengambilan'!V34,'Pelan Pengambilan'!X34,'Pelan Pengambilan'!Z34,'Pelan Pengambilan'!AB34,'Pelan Pengambilan'!AD34)=0,"",COUNT('Pelan Pengambilan'!I34,'Pelan Pengambilan'!K34,'Pelan Pengambilan'!M34,'Pelan Pengambilan'!O34,'Pelan Pengambilan'!Q34,'Pelan Pengambilan'!S34,'Pelan Pengambilan'!U34,'Pelan Pengambilan'!W34,'Pelan Pengambilan'!Y34,'Pelan Pengambilan'!AA34,'Pelan Pengambilan'!AC34,'Pelan Pengambilan'!AE34)/COUNT('Pelan Pengambilan'!H34,'Pelan Pengambilan'!J34,'Pelan Pengambilan'!L34,'Pelan Pengambilan'!N34,'Pelan Pengambilan'!P34,'Pelan Pengambilan'!R34,'Pelan Pengambilan'!T34,'Pelan Pengambilan'!V34,'Pelan Pengambilan'!X34,'Pelan Pengambilan'!Z34,'Pelan Pengambilan'!AB34,'Pelan Pengambilan'!AD34)),"")</f>
        <v/>
      </c>
      <c r="F62" s="150" t="str">
        <f>IFERROR(IF('Pelan Pengambilan'!G34="","",'Pelan Pengambilan'!G34),"")</f>
        <v/>
      </c>
      <c r="G62" s="151"/>
      <c r="H62" s="151"/>
      <c r="I62" s="151"/>
      <c r="J62" s="151"/>
      <c r="K62" s="151"/>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c r="BI62" s="151"/>
      <c r="BJ62" s="151"/>
      <c r="BK62" s="151"/>
      <c r="BL62" s="151"/>
      <c r="BM62" s="151"/>
      <c r="BN62" s="151"/>
      <c r="BO62" s="151"/>
      <c r="BP62" s="151"/>
      <c r="BQ62" s="151"/>
      <c r="BR62" s="151"/>
      <c r="BS62" s="151"/>
      <c r="BT62" s="151"/>
      <c r="BU62" s="151"/>
      <c r="BV62" s="151"/>
      <c r="BW62" s="151"/>
      <c r="BX62" s="151"/>
      <c r="BY62" s="151"/>
      <c r="BZ62" s="151"/>
      <c r="CA62" s="151"/>
      <c r="CB62" s="151"/>
      <c r="CC62" s="151"/>
      <c r="CD62" s="151"/>
      <c r="CE62" s="151"/>
      <c r="CF62" s="151"/>
      <c r="CG62" s="151"/>
      <c r="CH62" s="151"/>
      <c r="CI62" s="151"/>
      <c r="CJ62" s="151"/>
      <c r="CK62" s="151"/>
      <c r="CL62" s="151"/>
      <c r="CM62" s="151"/>
      <c r="CN62" s="151"/>
      <c r="CO62" s="151"/>
      <c r="CP62" s="151"/>
      <c r="CQ62" s="151"/>
      <c r="CR62" s="151"/>
      <c r="CS62" s="151"/>
      <c r="CT62" s="151"/>
      <c r="CU62" s="151"/>
      <c r="CV62" s="151"/>
      <c r="CW62" s="151"/>
      <c r="CX62" s="151"/>
      <c r="CY62" s="151"/>
      <c r="CZ62" s="151"/>
      <c r="DA62" s="151"/>
      <c r="DB62" s="151"/>
      <c r="DC62" s="151"/>
      <c r="DD62" s="151"/>
      <c r="DE62" s="151"/>
      <c r="DF62" s="151"/>
      <c r="DG62" s="151"/>
      <c r="DH62" s="147" t="str">
        <f>'Pelan Pengambilan'!AF34</f>
        <v/>
      </c>
      <c r="DI62" s="147"/>
      <c r="DJ62" s="3">
        <f>IFERROR(MIN('Pelan Pengambilan'!H34,'Pelan Pengambilan'!J34,'Pelan Pengambilan'!L34,'Pelan Pengambilan'!N34,'Pelan Pengambilan'!P34,'Pelan Pengambilan'!R34,'Pelan Pengambilan'!T34,'Pelan Pengambilan'!V34,'Pelan Pengambilan'!X34,'Pelan Pengambilan'!Z34,'Pelan Pengambilan'!AB34,'Pelan Pengambilan'!AD34),"")</f>
        <v>0</v>
      </c>
      <c r="DK62" s="3">
        <f>IFERROR(MAX('Pelan Pengambilan'!H34,'Pelan Pengambilan'!J34,'Pelan Pengambilan'!L34,'Pelan Pengambilan'!N34,'Pelan Pengambilan'!P34,'Pelan Pengambilan'!R34,'Pelan Pengambilan'!T34,'Pelan Pengambilan'!V34,'Pelan Pengambilan'!X34,'Pelan Pengambilan'!Z34,'Pelan Pengambilan'!AB34,'Pelan Pengambilan'!AD34),"")</f>
        <v>0</v>
      </c>
      <c r="DL62" s="3">
        <f>IFERROR(MIN('Pelan Pengambilan'!I34,'Pelan Pengambilan'!K34,'Pelan Pengambilan'!M34,'Pelan Pengambilan'!O34,'Pelan Pengambilan'!Q34,'Pelan Pengambilan'!S34,'Pelan Pengambilan'!U34,'Pelan Pengambilan'!W34,'Pelan Pengambilan'!Y34,'Pelan Pengambilan'!AA34,'Pelan Pengambilan'!AC34,'Pelan Pengambilan'!AE34),"")</f>
        <v>0</v>
      </c>
      <c r="DM62" s="3">
        <f>IFERROR(MAX('Pelan Pengambilan'!I34,'Pelan Pengambilan'!K34,'Pelan Pengambilan'!M34,'Pelan Pengambilan'!O34,'Pelan Pengambilan'!Q34,'Pelan Pengambilan'!S34,'Pelan Pengambilan'!U34,'Pelan Pengambilan'!W34,'Pelan Pengambilan'!Y34,'Pelan Pengambilan'!AA34,'Pelan Pengambilan'!AC34,'Pelan Pengambilan'!AE34),"")</f>
        <v>0</v>
      </c>
    </row>
    <row r="63" ht="19.5" customHeight="1">
      <c r="A63" s="39"/>
      <c r="B63" s="39"/>
      <c r="C63" s="39"/>
      <c r="D63" s="148" t="s">
        <v>276</v>
      </c>
      <c r="E63" s="39"/>
      <c r="F63" s="39"/>
      <c r="G63" s="151"/>
      <c r="H63" s="151"/>
      <c r="I63" s="151"/>
      <c r="J63" s="151"/>
      <c r="K63" s="151"/>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c r="BI63" s="151"/>
      <c r="BJ63" s="151"/>
      <c r="BK63" s="151"/>
      <c r="BL63" s="151"/>
      <c r="BM63" s="151"/>
      <c r="BN63" s="151"/>
      <c r="BO63" s="151"/>
      <c r="BP63" s="151"/>
      <c r="BQ63" s="151"/>
      <c r="BR63" s="151"/>
      <c r="BS63" s="151"/>
      <c r="BT63" s="151"/>
      <c r="BU63" s="151"/>
      <c r="BV63" s="151"/>
      <c r="BW63" s="151"/>
      <c r="BX63" s="151"/>
      <c r="BY63" s="151"/>
      <c r="BZ63" s="151"/>
      <c r="CA63" s="151"/>
      <c r="CB63" s="151"/>
      <c r="CC63" s="151"/>
      <c r="CD63" s="151"/>
      <c r="CE63" s="151"/>
      <c r="CF63" s="151"/>
      <c r="CG63" s="151"/>
      <c r="CH63" s="151"/>
      <c r="CI63" s="151"/>
      <c r="CJ63" s="151"/>
      <c r="CK63" s="151"/>
      <c r="CL63" s="151"/>
      <c r="CM63" s="151"/>
      <c r="CN63" s="151"/>
      <c r="CO63" s="151"/>
      <c r="CP63" s="151"/>
      <c r="CQ63" s="151"/>
      <c r="CR63" s="151"/>
      <c r="CS63" s="151"/>
      <c r="CT63" s="151"/>
      <c r="CU63" s="151"/>
      <c r="CV63" s="151"/>
      <c r="CW63" s="151"/>
      <c r="CX63" s="151"/>
      <c r="CY63" s="151"/>
      <c r="CZ63" s="151"/>
      <c r="DA63" s="151"/>
      <c r="DB63" s="151"/>
      <c r="DC63" s="151"/>
      <c r="DD63" s="151"/>
      <c r="DE63" s="151"/>
      <c r="DF63" s="151"/>
      <c r="DG63" s="151"/>
      <c r="DH63" s="39"/>
      <c r="DI63" s="39"/>
      <c r="DJ63" s="3"/>
      <c r="DK63" s="3"/>
      <c r="DL63" s="3"/>
      <c r="DM63" s="3"/>
    </row>
    <row r="64" ht="19.5" customHeight="1">
      <c r="A64" s="146" t="str">
        <f>'Pelan Pengambilan'!B35</f>
        <v/>
      </c>
      <c r="B64" s="147" t="str">
        <f>'Pelan Pengambilan'!C35</f>
        <v/>
      </c>
      <c r="C64" s="146" t="str">
        <f t="array" ref="C64">IFERROR(IF(INDEX(Strategi!$F$5:$F$84,MATCH(LARGE(Strategi!$K$5:$K$84,30),Strategi!$K$5:$K$84,0))="","","("&amp;COUNTIFS('Pelan Pengambilan'!$B$6:$B$35,'Pelan Pengambilan'!$B35,'Pelan Pengambilan'!$C$6:$C$35,'Pelan Pengambilan'!$C35)&amp;") "&amp;INDEX(Strategi!$F$5:$F$84,MATCH(LARGE(Strategi!$K$5:$K$84,30),Strategi!$K$5:$K$84,0))),"")</f>
        <v/>
      </c>
      <c r="D64" s="148" t="s">
        <v>275</v>
      </c>
      <c r="E64" s="149" t="str">
        <f>IFERROR(IF(COUNT('Pelan Pengambilan'!H35,'Pelan Pengambilan'!J35,'Pelan Pengambilan'!L35,'Pelan Pengambilan'!N35,'Pelan Pengambilan'!P35,'Pelan Pengambilan'!R35,'Pelan Pengambilan'!T35,'Pelan Pengambilan'!V35,'Pelan Pengambilan'!X35,'Pelan Pengambilan'!Z35,'Pelan Pengambilan'!AB35,'Pelan Pengambilan'!AD35)=0,"",COUNT('Pelan Pengambilan'!I35,'Pelan Pengambilan'!K35,'Pelan Pengambilan'!M35,'Pelan Pengambilan'!O35,'Pelan Pengambilan'!Q35,'Pelan Pengambilan'!S35,'Pelan Pengambilan'!U35,'Pelan Pengambilan'!W35,'Pelan Pengambilan'!Y35,'Pelan Pengambilan'!AA35,'Pelan Pengambilan'!AC35,'Pelan Pengambilan'!AE35)/COUNT('Pelan Pengambilan'!H35,'Pelan Pengambilan'!J35,'Pelan Pengambilan'!L35,'Pelan Pengambilan'!N35,'Pelan Pengambilan'!P35,'Pelan Pengambilan'!R35,'Pelan Pengambilan'!T35,'Pelan Pengambilan'!V35,'Pelan Pengambilan'!X35,'Pelan Pengambilan'!Z35,'Pelan Pengambilan'!AB35,'Pelan Pengambilan'!AD35)),"")</f>
        <v/>
      </c>
      <c r="F64" s="150" t="str">
        <f>IFERROR(IF('Pelan Pengambilan'!G35="","",'Pelan Pengambilan'!G35),"")</f>
        <v/>
      </c>
      <c r="G64" s="151"/>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c r="BI64" s="151"/>
      <c r="BJ64" s="151"/>
      <c r="BK64" s="151"/>
      <c r="BL64" s="151"/>
      <c r="BM64" s="151"/>
      <c r="BN64" s="151"/>
      <c r="BO64" s="151"/>
      <c r="BP64" s="151"/>
      <c r="BQ64" s="151"/>
      <c r="BR64" s="151"/>
      <c r="BS64" s="151"/>
      <c r="BT64" s="151"/>
      <c r="BU64" s="151"/>
      <c r="BV64" s="151"/>
      <c r="BW64" s="151"/>
      <c r="BX64" s="151"/>
      <c r="BY64" s="151"/>
      <c r="BZ64" s="151"/>
      <c r="CA64" s="151"/>
      <c r="CB64" s="151"/>
      <c r="CC64" s="151"/>
      <c r="CD64" s="151"/>
      <c r="CE64" s="151"/>
      <c r="CF64" s="151"/>
      <c r="CG64" s="151"/>
      <c r="CH64" s="151"/>
      <c r="CI64" s="151"/>
      <c r="CJ64" s="151"/>
      <c r="CK64" s="151"/>
      <c r="CL64" s="151"/>
      <c r="CM64" s="151"/>
      <c r="CN64" s="151"/>
      <c r="CO64" s="151"/>
      <c r="CP64" s="151"/>
      <c r="CQ64" s="151"/>
      <c r="CR64" s="151"/>
      <c r="CS64" s="151"/>
      <c r="CT64" s="151"/>
      <c r="CU64" s="151"/>
      <c r="CV64" s="151"/>
      <c r="CW64" s="151"/>
      <c r="CX64" s="151"/>
      <c r="CY64" s="151"/>
      <c r="CZ64" s="151"/>
      <c r="DA64" s="151"/>
      <c r="DB64" s="151"/>
      <c r="DC64" s="151"/>
      <c r="DD64" s="151"/>
      <c r="DE64" s="151"/>
      <c r="DF64" s="151"/>
      <c r="DG64" s="151"/>
      <c r="DH64" s="147" t="str">
        <f>'Pelan Pengambilan'!AF35</f>
        <v/>
      </c>
      <c r="DI64" s="147"/>
      <c r="DJ64" s="3">
        <f>IFERROR(MIN('Pelan Pengambilan'!H35,'Pelan Pengambilan'!J35,'Pelan Pengambilan'!L35,'Pelan Pengambilan'!N35,'Pelan Pengambilan'!P35,'Pelan Pengambilan'!R35,'Pelan Pengambilan'!T35,'Pelan Pengambilan'!V35,'Pelan Pengambilan'!X35,'Pelan Pengambilan'!Z35,'Pelan Pengambilan'!AB35,'Pelan Pengambilan'!AD35),"")</f>
        <v>0</v>
      </c>
      <c r="DK64" s="3">
        <f>IFERROR(MAX('Pelan Pengambilan'!H35,'Pelan Pengambilan'!J35,'Pelan Pengambilan'!L35,'Pelan Pengambilan'!N35,'Pelan Pengambilan'!P35,'Pelan Pengambilan'!R35,'Pelan Pengambilan'!T35,'Pelan Pengambilan'!V35,'Pelan Pengambilan'!X35,'Pelan Pengambilan'!Z35,'Pelan Pengambilan'!AB35,'Pelan Pengambilan'!AD35),"")</f>
        <v>0</v>
      </c>
      <c r="DL64" s="3">
        <f>IFERROR(MIN('Pelan Pengambilan'!I35,'Pelan Pengambilan'!K35,'Pelan Pengambilan'!M35,'Pelan Pengambilan'!O35,'Pelan Pengambilan'!Q35,'Pelan Pengambilan'!S35,'Pelan Pengambilan'!U35,'Pelan Pengambilan'!W35,'Pelan Pengambilan'!Y35,'Pelan Pengambilan'!AA35,'Pelan Pengambilan'!AC35,'Pelan Pengambilan'!AE35),"")</f>
        <v>0</v>
      </c>
      <c r="DM64" s="3">
        <f>IFERROR(MAX('Pelan Pengambilan'!I35,'Pelan Pengambilan'!K35,'Pelan Pengambilan'!M35,'Pelan Pengambilan'!O35,'Pelan Pengambilan'!Q35,'Pelan Pengambilan'!S35,'Pelan Pengambilan'!U35,'Pelan Pengambilan'!W35,'Pelan Pengambilan'!Y35,'Pelan Pengambilan'!AA35,'Pelan Pengambilan'!AC35,'Pelan Pengambilan'!AE35),"")</f>
        <v>0</v>
      </c>
    </row>
    <row r="65" ht="19.5" customHeight="1">
      <c r="A65" s="39"/>
      <c r="B65" s="39"/>
      <c r="C65" s="39"/>
      <c r="D65" s="148" t="s">
        <v>276</v>
      </c>
      <c r="E65" s="39"/>
      <c r="F65" s="39"/>
      <c r="G65" s="151"/>
      <c r="H65" s="151"/>
      <c r="I65" s="151"/>
      <c r="J65" s="151"/>
      <c r="K65" s="151"/>
      <c r="L65" s="151"/>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c r="BI65" s="151"/>
      <c r="BJ65" s="151"/>
      <c r="BK65" s="151"/>
      <c r="BL65" s="151"/>
      <c r="BM65" s="151"/>
      <c r="BN65" s="151"/>
      <c r="BO65" s="151"/>
      <c r="BP65" s="151"/>
      <c r="BQ65" s="151"/>
      <c r="BR65" s="151"/>
      <c r="BS65" s="151"/>
      <c r="BT65" s="151"/>
      <c r="BU65" s="151"/>
      <c r="BV65" s="151"/>
      <c r="BW65" s="151"/>
      <c r="BX65" s="151"/>
      <c r="BY65" s="151"/>
      <c r="BZ65" s="151"/>
      <c r="CA65" s="151"/>
      <c r="CB65" s="151"/>
      <c r="CC65" s="151"/>
      <c r="CD65" s="151"/>
      <c r="CE65" s="151"/>
      <c r="CF65" s="151"/>
      <c r="CG65" s="151"/>
      <c r="CH65" s="151"/>
      <c r="CI65" s="151"/>
      <c r="CJ65" s="151"/>
      <c r="CK65" s="151"/>
      <c r="CL65" s="151"/>
      <c r="CM65" s="151"/>
      <c r="CN65" s="151"/>
      <c r="CO65" s="151"/>
      <c r="CP65" s="151"/>
      <c r="CQ65" s="151"/>
      <c r="CR65" s="151"/>
      <c r="CS65" s="151"/>
      <c r="CT65" s="151"/>
      <c r="CU65" s="151"/>
      <c r="CV65" s="151"/>
      <c r="CW65" s="151"/>
      <c r="CX65" s="151"/>
      <c r="CY65" s="151"/>
      <c r="CZ65" s="151"/>
      <c r="DA65" s="151"/>
      <c r="DB65" s="151"/>
      <c r="DC65" s="151"/>
      <c r="DD65" s="151"/>
      <c r="DE65" s="151"/>
      <c r="DF65" s="151"/>
      <c r="DG65" s="151"/>
      <c r="DH65" s="39"/>
      <c r="DI65" s="39"/>
      <c r="DJ65" s="3"/>
      <c r="DK65" s="3"/>
      <c r="DL65" s="3"/>
      <c r="DM65" s="3"/>
    </row>
    <row r="66" ht="19.5" customHeight="1">
      <c r="A66" s="146" t="str">
        <f>'Pelan Pengambilan'!B36</f>
        <v/>
      </c>
      <c r="B66" s="147" t="str">
        <f>'Pelan Pengambilan'!C36</f>
        <v/>
      </c>
      <c r="C66" s="146" t="str">
        <f t="array" ref="C66">IFERROR(IF(INDEX(Strategi!$F$5:$F$84,MATCH(LARGE(Strategi!$K$5:$K$84,31),Strategi!$K$5:$K$84,0))="","","("&amp;COUNTIFS('Pelan Pengambilan'!$B$6:$B$36,'Pelan Pengambilan'!$B36,'Pelan Pengambilan'!$C$6:$C$36,'Pelan Pengambilan'!$C36)&amp;") "&amp;INDEX(Strategi!$F$5:$F$84,MATCH(LARGE(Strategi!$K$5:$K$84,31),Strategi!$K$5:$K$84,0))),"")</f>
        <v/>
      </c>
      <c r="D66" s="148" t="s">
        <v>275</v>
      </c>
      <c r="E66" s="149" t="str">
        <f>IFERROR(IF(COUNT('Pelan Pengambilan'!H36,'Pelan Pengambilan'!J36,'Pelan Pengambilan'!L36,'Pelan Pengambilan'!N36,'Pelan Pengambilan'!P36,'Pelan Pengambilan'!R36,'Pelan Pengambilan'!T36,'Pelan Pengambilan'!V36,'Pelan Pengambilan'!X36,'Pelan Pengambilan'!Z36,'Pelan Pengambilan'!AB36,'Pelan Pengambilan'!AD36)=0,"",COUNT('Pelan Pengambilan'!I36,'Pelan Pengambilan'!K36,'Pelan Pengambilan'!M36,'Pelan Pengambilan'!O36,'Pelan Pengambilan'!Q36,'Pelan Pengambilan'!S36,'Pelan Pengambilan'!U36,'Pelan Pengambilan'!W36,'Pelan Pengambilan'!Y36,'Pelan Pengambilan'!AA36,'Pelan Pengambilan'!AC36,'Pelan Pengambilan'!AE36)/COUNT('Pelan Pengambilan'!H36,'Pelan Pengambilan'!J36,'Pelan Pengambilan'!L36,'Pelan Pengambilan'!N36,'Pelan Pengambilan'!P36,'Pelan Pengambilan'!R36,'Pelan Pengambilan'!T36,'Pelan Pengambilan'!V36,'Pelan Pengambilan'!X36,'Pelan Pengambilan'!Z36,'Pelan Pengambilan'!AB36,'Pelan Pengambilan'!AD36)),"")</f>
        <v/>
      </c>
      <c r="F66" s="150" t="str">
        <f>IFERROR(IF('Pelan Pengambilan'!G36="","",'Pelan Pengambilan'!G36),"")</f>
        <v/>
      </c>
      <c r="G66" s="151"/>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c r="BI66" s="151"/>
      <c r="BJ66" s="151"/>
      <c r="BK66" s="151"/>
      <c r="BL66" s="151"/>
      <c r="BM66" s="151"/>
      <c r="BN66" s="151"/>
      <c r="BO66" s="151"/>
      <c r="BP66" s="151"/>
      <c r="BQ66" s="151"/>
      <c r="BR66" s="151"/>
      <c r="BS66" s="151"/>
      <c r="BT66" s="151"/>
      <c r="BU66" s="151"/>
      <c r="BV66" s="151"/>
      <c r="BW66" s="151"/>
      <c r="BX66" s="151"/>
      <c r="BY66" s="151"/>
      <c r="BZ66" s="151"/>
      <c r="CA66" s="151"/>
      <c r="CB66" s="151"/>
      <c r="CC66" s="151"/>
      <c r="CD66" s="151"/>
      <c r="CE66" s="151"/>
      <c r="CF66" s="151"/>
      <c r="CG66" s="151"/>
      <c r="CH66" s="151"/>
      <c r="CI66" s="151"/>
      <c r="CJ66" s="151"/>
      <c r="CK66" s="151"/>
      <c r="CL66" s="151"/>
      <c r="CM66" s="151"/>
      <c r="CN66" s="151"/>
      <c r="CO66" s="151"/>
      <c r="CP66" s="151"/>
      <c r="CQ66" s="151"/>
      <c r="CR66" s="151"/>
      <c r="CS66" s="151"/>
      <c r="CT66" s="151"/>
      <c r="CU66" s="151"/>
      <c r="CV66" s="151"/>
      <c r="CW66" s="151"/>
      <c r="CX66" s="151"/>
      <c r="CY66" s="151"/>
      <c r="CZ66" s="151"/>
      <c r="DA66" s="151"/>
      <c r="DB66" s="151"/>
      <c r="DC66" s="151"/>
      <c r="DD66" s="151"/>
      <c r="DE66" s="151"/>
      <c r="DF66" s="151"/>
      <c r="DG66" s="151"/>
      <c r="DH66" s="147" t="str">
        <f>'Pelan Pengambilan'!AF36</f>
        <v/>
      </c>
      <c r="DI66" s="147"/>
      <c r="DJ66" s="3">
        <f>IFERROR(MIN('Pelan Pengambilan'!H36,'Pelan Pengambilan'!J36,'Pelan Pengambilan'!L36,'Pelan Pengambilan'!N36,'Pelan Pengambilan'!P36,'Pelan Pengambilan'!R36,'Pelan Pengambilan'!T36,'Pelan Pengambilan'!V36,'Pelan Pengambilan'!X36,'Pelan Pengambilan'!Z36,'Pelan Pengambilan'!AB36,'Pelan Pengambilan'!AD36),"")</f>
        <v>0</v>
      </c>
      <c r="DK66" s="3">
        <f>IFERROR(MAX('Pelan Pengambilan'!H36,'Pelan Pengambilan'!J36,'Pelan Pengambilan'!L36,'Pelan Pengambilan'!N36,'Pelan Pengambilan'!P36,'Pelan Pengambilan'!R36,'Pelan Pengambilan'!T36,'Pelan Pengambilan'!V36,'Pelan Pengambilan'!X36,'Pelan Pengambilan'!Z36,'Pelan Pengambilan'!AB36,'Pelan Pengambilan'!AD36),"")</f>
        <v>0</v>
      </c>
      <c r="DL66" s="3">
        <f>IFERROR(MIN('Pelan Pengambilan'!I36,'Pelan Pengambilan'!K36,'Pelan Pengambilan'!M36,'Pelan Pengambilan'!O36,'Pelan Pengambilan'!Q36,'Pelan Pengambilan'!S36,'Pelan Pengambilan'!U36,'Pelan Pengambilan'!W36,'Pelan Pengambilan'!Y36,'Pelan Pengambilan'!AA36,'Pelan Pengambilan'!AC36,'Pelan Pengambilan'!AE36),"")</f>
        <v>0</v>
      </c>
      <c r="DM66" s="3">
        <f>IFERROR(MAX('Pelan Pengambilan'!I36,'Pelan Pengambilan'!K36,'Pelan Pengambilan'!M36,'Pelan Pengambilan'!O36,'Pelan Pengambilan'!Q36,'Pelan Pengambilan'!S36,'Pelan Pengambilan'!U36,'Pelan Pengambilan'!W36,'Pelan Pengambilan'!Y36,'Pelan Pengambilan'!AA36,'Pelan Pengambilan'!AC36,'Pelan Pengambilan'!AE36),"")</f>
        <v>0</v>
      </c>
    </row>
    <row r="67" ht="19.5" customHeight="1">
      <c r="A67" s="39"/>
      <c r="B67" s="39"/>
      <c r="C67" s="39"/>
      <c r="D67" s="148" t="s">
        <v>276</v>
      </c>
      <c r="E67" s="39"/>
      <c r="F67" s="39"/>
      <c r="G67" s="151"/>
      <c r="H67" s="151"/>
      <c r="I67" s="151"/>
      <c r="J67" s="151"/>
      <c r="K67" s="151"/>
      <c r="L67" s="151"/>
      <c r="M67" s="151"/>
      <c r="N67" s="151"/>
      <c r="O67" s="151"/>
      <c r="P67" s="151"/>
      <c r="Q67" s="151"/>
      <c r="R67" s="151"/>
      <c r="S67" s="151"/>
      <c r="T67" s="151"/>
      <c r="U67" s="151"/>
      <c r="V67" s="151"/>
      <c r="W67" s="151"/>
      <c r="X67" s="151"/>
      <c r="Y67" s="151"/>
      <c r="Z67" s="151"/>
      <c r="AA67" s="151"/>
      <c r="AB67" s="151"/>
      <c r="AC67" s="151"/>
      <c r="AD67" s="151"/>
      <c r="AE67" s="151"/>
      <c r="AF67" s="151"/>
      <c r="AG67" s="151"/>
      <c r="AH67" s="151"/>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c r="BI67" s="151"/>
      <c r="BJ67" s="151"/>
      <c r="BK67" s="151"/>
      <c r="BL67" s="151"/>
      <c r="BM67" s="151"/>
      <c r="BN67" s="151"/>
      <c r="BO67" s="151"/>
      <c r="BP67" s="151"/>
      <c r="BQ67" s="151"/>
      <c r="BR67" s="151"/>
      <c r="BS67" s="151"/>
      <c r="BT67" s="151"/>
      <c r="BU67" s="151"/>
      <c r="BV67" s="151"/>
      <c r="BW67" s="151"/>
      <c r="BX67" s="151"/>
      <c r="BY67" s="151"/>
      <c r="BZ67" s="151"/>
      <c r="CA67" s="151"/>
      <c r="CB67" s="151"/>
      <c r="CC67" s="151"/>
      <c r="CD67" s="151"/>
      <c r="CE67" s="151"/>
      <c r="CF67" s="151"/>
      <c r="CG67" s="151"/>
      <c r="CH67" s="151"/>
      <c r="CI67" s="151"/>
      <c r="CJ67" s="151"/>
      <c r="CK67" s="151"/>
      <c r="CL67" s="151"/>
      <c r="CM67" s="151"/>
      <c r="CN67" s="151"/>
      <c r="CO67" s="151"/>
      <c r="CP67" s="151"/>
      <c r="CQ67" s="151"/>
      <c r="CR67" s="151"/>
      <c r="CS67" s="151"/>
      <c r="CT67" s="151"/>
      <c r="CU67" s="151"/>
      <c r="CV67" s="151"/>
      <c r="CW67" s="151"/>
      <c r="CX67" s="151"/>
      <c r="CY67" s="151"/>
      <c r="CZ67" s="151"/>
      <c r="DA67" s="151"/>
      <c r="DB67" s="151"/>
      <c r="DC67" s="151"/>
      <c r="DD67" s="151"/>
      <c r="DE67" s="151"/>
      <c r="DF67" s="151"/>
      <c r="DG67" s="151"/>
      <c r="DH67" s="39"/>
      <c r="DI67" s="39"/>
      <c r="DJ67" s="3"/>
      <c r="DK67" s="3"/>
      <c r="DL67" s="3"/>
      <c r="DM67" s="3"/>
    </row>
    <row r="68" ht="19.5" customHeight="1">
      <c r="A68" s="146" t="str">
        <f>'Pelan Pengambilan'!B37</f>
        <v/>
      </c>
      <c r="B68" s="147" t="str">
        <f>'Pelan Pengambilan'!C37</f>
        <v/>
      </c>
      <c r="C68" s="146" t="str">
        <f t="array" ref="C68">IFERROR(IF(INDEX(Strategi!$F$5:$F$84,MATCH(LARGE(Strategi!$K$5:$K$84,32),Strategi!$K$5:$K$84,0))="","","("&amp;COUNTIFS('Pelan Pengambilan'!$B$6:$B$37,'Pelan Pengambilan'!$B37,'Pelan Pengambilan'!$C$6:$C$37,'Pelan Pengambilan'!$C37)&amp;") "&amp;INDEX(Strategi!$F$5:$F$84,MATCH(LARGE(Strategi!$K$5:$K$84,32),Strategi!$K$5:$K$84,0))),"")</f>
        <v/>
      </c>
      <c r="D68" s="148" t="s">
        <v>275</v>
      </c>
      <c r="E68" s="149" t="str">
        <f>IFERROR(IF(COUNT('Pelan Pengambilan'!H37,'Pelan Pengambilan'!J37,'Pelan Pengambilan'!L37,'Pelan Pengambilan'!N37,'Pelan Pengambilan'!P37,'Pelan Pengambilan'!R37,'Pelan Pengambilan'!T37,'Pelan Pengambilan'!V37,'Pelan Pengambilan'!X37,'Pelan Pengambilan'!Z37,'Pelan Pengambilan'!AB37,'Pelan Pengambilan'!AD37)=0,"",COUNT('Pelan Pengambilan'!I37,'Pelan Pengambilan'!K37,'Pelan Pengambilan'!M37,'Pelan Pengambilan'!O37,'Pelan Pengambilan'!Q37,'Pelan Pengambilan'!S37,'Pelan Pengambilan'!U37,'Pelan Pengambilan'!W37,'Pelan Pengambilan'!Y37,'Pelan Pengambilan'!AA37,'Pelan Pengambilan'!AC37,'Pelan Pengambilan'!AE37)/COUNT('Pelan Pengambilan'!H37,'Pelan Pengambilan'!J37,'Pelan Pengambilan'!L37,'Pelan Pengambilan'!N37,'Pelan Pengambilan'!P37,'Pelan Pengambilan'!R37,'Pelan Pengambilan'!T37,'Pelan Pengambilan'!V37,'Pelan Pengambilan'!X37,'Pelan Pengambilan'!Z37,'Pelan Pengambilan'!AB37,'Pelan Pengambilan'!AD37)),"")</f>
        <v/>
      </c>
      <c r="F68" s="150" t="str">
        <f>IFERROR(IF('Pelan Pengambilan'!G37="","",'Pelan Pengambilan'!G37),"")</f>
        <v/>
      </c>
      <c r="G68" s="151"/>
      <c r="H68" s="151"/>
      <c r="I68" s="151"/>
      <c r="J68" s="151"/>
      <c r="K68" s="151"/>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c r="BI68" s="151"/>
      <c r="BJ68" s="151"/>
      <c r="BK68" s="151"/>
      <c r="BL68" s="151"/>
      <c r="BM68" s="151"/>
      <c r="BN68" s="151"/>
      <c r="BO68" s="151"/>
      <c r="BP68" s="151"/>
      <c r="BQ68" s="151"/>
      <c r="BR68" s="151"/>
      <c r="BS68" s="151"/>
      <c r="BT68" s="151"/>
      <c r="BU68" s="151"/>
      <c r="BV68" s="151"/>
      <c r="BW68" s="151"/>
      <c r="BX68" s="151"/>
      <c r="BY68" s="151"/>
      <c r="BZ68" s="151"/>
      <c r="CA68" s="151"/>
      <c r="CB68" s="151"/>
      <c r="CC68" s="151"/>
      <c r="CD68" s="151"/>
      <c r="CE68" s="151"/>
      <c r="CF68" s="151"/>
      <c r="CG68" s="151"/>
      <c r="CH68" s="151"/>
      <c r="CI68" s="151"/>
      <c r="CJ68" s="151"/>
      <c r="CK68" s="151"/>
      <c r="CL68" s="151"/>
      <c r="CM68" s="151"/>
      <c r="CN68" s="151"/>
      <c r="CO68" s="151"/>
      <c r="CP68" s="151"/>
      <c r="CQ68" s="151"/>
      <c r="CR68" s="151"/>
      <c r="CS68" s="151"/>
      <c r="CT68" s="151"/>
      <c r="CU68" s="151"/>
      <c r="CV68" s="151"/>
      <c r="CW68" s="151"/>
      <c r="CX68" s="151"/>
      <c r="CY68" s="151"/>
      <c r="CZ68" s="151"/>
      <c r="DA68" s="151"/>
      <c r="DB68" s="151"/>
      <c r="DC68" s="151"/>
      <c r="DD68" s="151"/>
      <c r="DE68" s="151"/>
      <c r="DF68" s="151"/>
      <c r="DG68" s="151"/>
      <c r="DH68" s="147" t="str">
        <f>'Pelan Pengambilan'!AF37</f>
        <v/>
      </c>
      <c r="DI68" s="147"/>
      <c r="DJ68" s="3">
        <f>IFERROR(MIN('Pelan Pengambilan'!H37,'Pelan Pengambilan'!J37,'Pelan Pengambilan'!L37,'Pelan Pengambilan'!N37,'Pelan Pengambilan'!P37,'Pelan Pengambilan'!R37,'Pelan Pengambilan'!T37,'Pelan Pengambilan'!V37,'Pelan Pengambilan'!X37,'Pelan Pengambilan'!Z37,'Pelan Pengambilan'!AB37,'Pelan Pengambilan'!AD37),"")</f>
        <v>0</v>
      </c>
      <c r="DK68" s="3">
        <f>IFERROR(MAX('Pelan Pengambilan'!H37,'Pelan Pengambilan'!J37,'Pelan Pengambilan'!L37,'Pelan Pengambilan'!N37,'Pelan Pengambilan'!P37,'Pelan Pengambilan'!R37,'Pelan Pengambilan'!T37,'Pelan Pengambilan'!V37,'Pelan Pengambilan'!X37,'Pelan Pengambilan'!Z37,'Pelan Pengambilan'!AB37,'Pelan Pengambilan'!AD37),"")</f>
        <v>0</v>
      </c>
      <c r="DL68" s="3">
        <f>IFERROR(MIN('Pelan Pengambilan'!I37,'Pelan Pengambilan'!K37,'Pelan Pengambilan'!M37,'Pelan Pengambilan'!O37,'Pelan Pengambilan'!Q37,'Pelan Pengambilan'!S37,'Pelan Pengambilan'!U37,'Pelan Pengambilan'!W37,'Pelan Pengambilan'!Y37,'Pelan Pengambilan'!AA37,'Pelan Pengambilan'!AC37,'Pelan Pengambilan'!AE37),"")</f>
        <v>0</v>
      </c>
      <c r="DM68" s="3">
        <f>IFERROR(MAX('Pelan Pengambilan'!I37,'Pelan Pengambilan'!K37,'Pelan Pengambilan'!M37,'Pelan Pengambilan'!O37,'Pelan Pengambilan'!Q37,'Pelan Pengambilan'!S37,'Pelan Pengambilan'!U37,'Pelan Pengambilan'!W37,'Pelan Pengambilan'!Y37,'Pelan Pengambilan'!AA37,'Pelan Pengambilan'!AC37,'Pelan Pengambilan'!AE37),"")</f>
        <v>0</v>
      </c>
    </row>
    <row r="69" ht="19.5" customHeight="1">
      <c r="A69" s="39"/>
      <c r="B69" s="39"/>
      <c r="C69" s="39"/>
      <c r="D69" s="148" t="s">
        <v>276</v>
      </c>
      <c r="E69" s="39"/>
      <c r="F69" s="39"/>
      <c r="G69" s="151"/>
      <c r="H69" s="151"/>
      <c r="I69" s="151"/>
      <c r="J69" s="151"/>
      <c r="K69" s="151"/>
      <c r="L69" s="151"/>
      <c r="M69" s="151"/>
      <c r="N69" s="151"/>
      <c r="O69" s="151"/>
      <c r="P69" s="151"/>
      <c r="Q69" s="151"/>
      <c r="R69" s="151"/>
      <c r="S69" s="151"/>
      <c r="T69" s="151"/>
      <c r="U69" s="151"/>
      <c r="V69" s="151"/>
      <c r="W69" s="151"/>
      <c r="X69" s="151"/>
      <c r="Y69" s="151"/>
      <c r="Z69" s="151"/>
      <c r="AA69" s="151"/>
      <c r="AB69" s="151"/>
      <c r="AC69" s="151"/>
      <c r="AD69" s="151"/>
      <c r="AE69" s="151"/>
      <c r="AF69" s="151"/>
      <c r="AG69" s="151"/>
      <c r="AH69" s="151"/>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c r="BI69" s="151"/>
      <c r="BJ69" s="151"/>
      <c r="BK69" s="151"/>
      <c r="BL69" s="151"/>
      <c r="BM69" s="151"/>
      <c r="BN69" s="151"/>
      <c r="BO69" s="151"/>
      <c r="BP69" s="151"/>
      <c r="BQ69" s="151"/>
      <c r="BR69" s="151"/>
      <c r="BS69" s="151"/>
      <c r="BT69" s="151"/>
      <c r="BU69" s="151"/>
      <c r="BV69" s="151"/>
      <c r="BW69" s="151"/>
      <c r="BX69" s="151"/>
      <c r="BY69" s="151"/>
      <c r="BZ69" s="151"/>
      <c r="CA69" s="151"/>
      <c r="CB69" s="151"/>
      <c r="CC69" s="151"/>
      <c r="CD69" s="151"/>
      <c r="CE69" s="151"/>
      <c r="CF69" s="151"/>
      <c r="CG69" s="151"/>
      <c r="CH69" s="151"/>
      <c r="CI69" s="151"/>
      <c r="CJ69" s="151"/>
      <c r="CK69" s="151"/>
      <c r="CL69" s="151"/>
      <c r="CM69" s="151"/>
      <c r="CN69" s="151"/>
      <c r="CO69" s="151"/>
      <c r="CP69" s="151"/>
      <c r="CQ69" s="151"/>
      <c r="CR69" s="151"/>
      <c r="CS69" s="151"/>
      <c r="CT69" s="151"/>
      <c r="CU69" s="151"/>
      <c r="CV69" s="151"/>
      <c r="CW69" s="151"/>
      <c r="CX69" s="151"/>
      <c r="CY69" s="151"/>
      <c r="CZ69" s="151"/>
      <c r="DA69" s="151"/>
      <c r="DB69" s="151"/>
      <c r="DC69" s="151"/>
      <c r="DD69" s="151"/>
      <c r="DE69" s="151"/>
      <c r="DF69" s="151"/>
      <c r="DG69" s="151"/>
      <c r="DH69" s="39"/>
      <c r="DI69" s="39"/>
      <c r="DJ69" s="3"/>
      <c r="DK69" s="3"/>
      <c r="DL69" s="3"/>
      <c r="DM69" s="3"/>
    </row>
    <row r="70" ht="19.5" customHeight="1">
      <c r="A70" s="146" t="str">
        <f>'Pelan Pengambilan'!B38</f>
        <v/>
      </c>
      <c r="B70" s="147" t="str">
        <f>'Pelan Pengambilan'!C38</f>
        <v/>
      </c>
      <c r="C70" s="146" t="str">
        <f t="array" ref="C70">IFERROR(IF(INDEX(Strategi!$F$5:$F$84,MATCH(LARGE(Strategi!$K$5:$K$84,33),Strategi!$K$5:$K$84,0))="","","("&amp;COUNTIFS('Pelan Pengambilan'!$B$6:$B$38,'Pelan Pengambilan'!$B38,'Pelan Pengambilan'!$C$6:$C$38,'Pelan Pengambilan'!$C38)&amp;") "&amp;INDEX(Strategi!$F$5:$F$84,MATCH(LARGE(Strategi!$K$5:$K$84,33),Strategi!$K$5:$K$84,0))),"")</f>
        <v/>
      </c>
      <c r="D70" s="148" t="s">
        <v>275</v>
      </c>
      <c r="E70" s="149" t="str">
        <f>IFERROR(IF(COUNT('Pelan Pengambilan'!H38,'Pelan Pengambilan'!J38,'Pelan Pengambilan'!L38,'Pelan Pengambilan'!N38,'Pelan Pengambilan'!P38,'Pelan Pengambilan'!R38,'Pelan Pengambilan'!T38,'Pelan Pengambilan'!V38,'Pelan Pengambilan'!X38,'Pelan Pengambilan'!Z38,'Pelan Pengambilan'!AB38,'Pelan Pengambilan'!AD38)=0,"",COUNT('Pelan Pengambilan'!I38,'Pelan Pengambilan'!K38,'Pelan Pengambilan'!M38,'Pelan Pengambilan'!O38,'Pelan Pengambilan'!Q38,'Pelan Pengambilan'!S38,'Pelan Pengambilan'!U38,'Pelan Pengambilan'!W38,'Pelan Pengambilan'!Y38,'Pelan Pengambilan'!AA38,'Pelan Pengambilan'!AC38,'Pelan Pengambilan'!AE38)/COUNT('Pelan Pengambilan'!H38,'Pelan Pengambilan'!J38,'Pelan Pengambilan'!L38,'Pelan Pengambilan'!N38,'Pelan Pengambilan'!P38,'Pelan Pengambilan'!R38,'Pelan Pengambilan'!T38,'Pelan Pengambilan'!V38,'Pelan Pengambilan'!X38,'Pelan Pengambilan'!Z38,'Pelan Pengambilan'!AB38,'Pelan Pengambilan'!AD38)),"")</f>
        <v/>
      </c>
      <c r="F70" s="150" t="str">
        <f>IFERROR(IF('Pelan Pengambilan'!G38="","",'Pelan Pengambilan'!G38),"")</f>
        <v/>
      </c>
      <c r="G70" s="151"/>
      <c r="H70" s="151"/>
      <c r="I70" s="151"/>
      <c r="J70" s="151"/>
      <c r="K70" s="151"/>
      <c r="L70" s="151"/>
      <c r="M70" s="151"/>
      <c r="N70" s="151"/>
      <c r="O70" s="151"/>
      <c r="P70" s="151"/>
      <c r="Q70" s="151"/>
      <c r="R70" s="151"/>
      <c r="S70" s="151"/>
      <c r="T70" s="151"/>
      <c r="U70" s="151"/>
      <c r="V70" s="151"/>
      <c r="W70" s="151"/>
      <c r="X70" s="151"/>
      <c r="Y70" s="151"/>
      <c r="Z70" s="151"/>
      <c r="AA70" s="151"/>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c r="BI70" s="151"/>
      <c r="BJ70" s="151"/>
      <c r="BK70" s="151"/>
      <c r="BL70" s="151"/>
      <c r="BM70" s="151"/>
      <c r="BN70" s="151"/>
      <c r="BO70" s="151"/>
      <c r="BP70" s="151"/>
      <c r="BQ70" s="151"/>
      <c r="BR70" s="151"/>
      <c r="BS70" s="151"/>
      <c r="BT70" s="151"/>
      <c r="BU70" s="151"/>
      <c r="BV70" s="151"/>
      <c r="BW70" s="151"/>
      <c r="BX70" s="151"/>
      <c r="BY70" s="151"/>
      <c r="BZ70" s="151"/>
      <c r="CA70" s="151"/>
      <c r="CB70" s="151"/>
      <c r="CC70" s="151"/>
      <c r="CD70" s="151"/>
      <c r="CE70" s="151"/>
      <c r="CF70" s="151"/>
      <c r="CG70" s="151"/>
      <c r="CH70" s="151"/>
      <c r="CI70" s="151"/>
      <c r="CJ70" s="151"/>
      <c r="CK70" s="151"/>
      <c r="CL70" s="151"/>
      <c r="CM70" s="151"/>
      <c r="CN70" s="151"/>
      <c r="CO70" s="151"/>
      <c r="CP70" s="151"/>
      <c r="CQ70" s="151"/>
      <c r="CR70" s="151"/>
      <c r="CS70" s="151"/>
      <c r="CT70" s="151"/>
      <c r="CU70" s="151"/>
      <c r="CV70" s="151"/>
      <c r="CW70" s="151"/>
      <c r="CX70" s="151"/>
      <c r="CY70" s="151"/>
      <c r="CZ70" s="151"/>
      <c r="DA70" s="151"/>
      <c r="DB70" s="151"/>
      <c r="DC70" s="151"/>
      <c r="DD70" s="151"/>
      <c r="DE70" s="151"/>
      <c r="DF70" s="151"/>
      <c r="DG70" s="151"/>
      <c r="DH70" s="147" t="str">
        <f>'Pelan Pengambilan'!AF38</f>
        <v/>
      </c>
      <c r="DI70" s="147"/>
      <c r="DJ70" s="3">
        <f>IFERROR(MIN('Pelan Pengambilan'!H38,'Pelan Pengambilan'!J38,'Pelan Pengambilan'!L38,'Pelan Pengambilan'!N38,'Pelan Pengambilan'!P38,'Pelan Pengambilan'!R38,'Pelan Pengambilan'!T38,'Pelan Pengambilan'!V38,'Pelan Pengambilan'!X38,'Pelan Pengambilan'!Z38,'Pelan Pengambilan'!AB38,'Pelan Pengambilan'!AD38),"")</f>
        <v>0</v>
      </c>
      <c r="DK70" s="3">
        <f>IFERROR(MAX('Pelan Pengambilan'!H38,'Pelan Pengambilan'!J38,'Pelan Pengambilan'!L38,'Pelan Pengambilan'!N38,'Pelan Pengambilan'!P38,'Pelan Pengambilan'!R38,'Pelan Pengambilan'!T38,'Pelan Pengambilan'!V38,'Pelan Pengambilan'!X38,'Pelan Pengambilan'!Z38,'Pelan Pengambilan'!AB38,'Pelan Pengambilan'!AD38),"")</f>
        <v>0</v>
      </c>
      <c r="DL70" s="3">
        <f>IFERROR(MIN('Pelan Pengambilan'!I38,'Pelan Pengambilan'!K38,'Pelan Pengambilan'!M38,'Pelan Pengambilan'!O38,'Pelan Pengambilan'!Q38,'Pelan Pengambilan'!S38,'Pelan Pengambilan'!U38,'Pelan Pengambilan'!W38,'Pelan Pengambilan'!Y38,'Pelan Pengambilan'!AA38,'Pelan Pengambilan'!AC38,'Pelan Pengambilan'!AE38),"")</f>
        <v>0</v>
      </c>
      <c r="DM70" s="3">
        <f>IFERROR(MAX('Pelan Pengambilan'!I38,'Pelan Pengambilan'!K38,'Pelan Pengambilan'!M38,'Pelan Pengambilan'!O38,'Pelan Pengambilan'!Q38,'Pelan Pengambilan'!S38,'Pelan Pengambilan'!U38,'Pelan Pengambilan'!W38,'Pelan Pengambilan'!Y38,'Pelan Pengambilan'!AA38,'Pelan Pengambilan'!AC38,'Pelan Pengambilan'!AE38),"")</f>
        <v>0</v>
      </c>
    </row>
    <row r="71" ht="19.5" customHeight="1">
      <c r="A71" s="39"/>
      <c r="B71" s="39"/>
      <c r="C71" s="39"/>
      <c r="D71" s="148" t="s">
        <v>276</v>
      </c>
      <c r="E71" s="39"/>
      <c r="F71" s="39"/>
      <c r="G71" s="151"/>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c r="BI71" s="151"/>
      <c r="BJ71" s="151"/>
      <c r="BK71" s="151"/>
      <c r="BL71" s="151"/>
      <c r="BM71" s="151"/>
      <c r="BN71" s="151"/>
      <c r="BO71" s="151"/>
      <c r="BP71" s="151"/>
      <c r="BQ71" s="151"/>
      <c r="BR71" s="151"/>
      <c r="BS71" s="151"/>
      <c r="BT71" s="151"/>
      <c r="BU71" s="151"/>
      <c r="BV71" s="151"/>
      <c r="BW71" s="151"/>
      <c r="BX71" s="151"/>
      <c r="BY71" s="151"/>
      <c r="BZ71" s="151"/>
      <c r="CA71" s="151"/>
      <c r="CB71" s="151"/>
      <c r="CC71" s="151"/>
      <c r="CD71" s="151"/>
      <c r="CE71" s="151"/>
      <c r="CF71" s="151"/>
      <c r="CG71" s="151"/>
      <c r="CH71" s="151"/>
      <c r="CI71" s="151"/>
      <c r="CJ71" s="151"/>
      <c r="CK71" s="151"/>
      <c r="CL71" s="151"/>
      <c r="CM71" s="151"/>
      <c r="CN71" s="151"/>
      <c r="CO71" s="151"/>
      <c r="CP71" s="151"/>
      <c r="CQ71" s="151"/>
      <c r="CR71" s="151"/>
      <c r="CS71" s="151"/>
      <c r="CT71" s="151"/>
      <c r="CU71" s="151"/>
      <c r="CV71" s="151"/>
      <c r="CW71" s="151"/>
      <c r="CX71" s="151"/>
      <c r="CY71" s="151"/>
      <c r="CZ71" s="151"/>
      <c r="DA71" s="151"/>
      <c r="DB71" s="151"/>
      <c r="DC71" s="151"/>
      <c r="DD71" s="151"/>
      <c r="DE71" s="151"/>
      <c r="DF71" s="151"/>
      <c r="DG71" s="151"/>
      <c r="DH71" s="39"/>
      <c r="DI71" s="39"/>
      <c r="DJ71" s="3"/>
      <c r="DK71" s="3"/>
      <c r="DL71" s="3"/>
      <c r="DM71" s="3"/>
    </row>
    <row r="72" ht="19.5" customHeight="1">
      <c r="A72" s="146" t="str">
        <f>'Pelan Pengambilan'!B39</f>
        <v/>
      </c>
      <c r="B72" s="147" t="str">
        <f>'Pelan Pengambilan'!C39</f>
        <v/>
      </c>
      <c r="C72" s="146" t="str">
        <f t="array" ref="C72">IFERROR(IF(INDEX(Strategi!$F$5:$F$84,MATCH(LARGE(Strategi!$K$5:$K$84,34),Strategi!$K$5:$K$84,0))="","","("&amp;COUNTIFS('Pelan Pengambilan'!$B$6:$B$39,'Pelan Pengambilan'!$B39,'Pelan Pengambilan'!$C$6:$C$39,'Pelan Pengambilan'!$C39)&amp;") "&amp;INDEX(Strategi!$F$5:$F$84,MATCH(LARGE(Strategi!$K$5:$K$84,34),Strategi!$K$5:$K$84,0))),"")</f>
        <v/>
      </c>
      <c r="D72" s="148" t="s">
        <v>275</v>
      </c>
      <c r="E72" s="149" t="str">
        <f>IFERROR(IF(COUNT('Pelan Pengambilan'!H39,'Pelan Pengambilan'!J39,'Pelan Pengambilan'!L39,'Pelan Pengambilan'!N39,'Pelan Pengambilan'!P39,'Pelan Pengambilan'!R39,'Pelan Pengambilan'!T39,'Pelan Pengambilan'!V39,'Pelan Pengambilan'!X39,'Pelan Pengambilan'!Z39,'Pelan Pengambilan'!AB39,'Pelan Pengambilan'!AD39)=0,"",COUNT('Pelan Pengambilan'!I39,'Pelan Pengambilan'!K39,'Pelan Pengambilan'!M39,'Pelan Pengambilan'!O39,'Pelan Pengambilan'!Q39,'Pelan Pengambilan'!S39,'Pelan Pengambilan'!U39,'Pelan Pengambilan'!W39,'Pelan Pengambilan'!Y39,'Pelan Pengambilan'!AA39,'Pelan Pengambilan'!AC39,'Pelan Pengambilan'!AE39)/COUNT('Pelan Pengambilan'!H39,'Pelan Pengambilan'!J39,'Pelan Pengambilan'!L39,'Pelan Pengambilan'!N39,'Pelan Pengambilan'!P39,'Pelan Pengambilan'!R39,'Pelan Pengambilan'!T39,'Pelan Pengambilan'!V39,'Pelan Pengambilan'!X39,'Pelan Pengambilan'!Z39,'Pelan Pengambilan'!AB39,'Pelan Pengambilan'!AD39)),"")</f>
        <v/>
      </c>
      <c r="F72" s="150" t="str">
        <f>IFERROR(IF('Pelan Pengambilan'!G39="","",'Pelan Pengambilan'!G39),"")</f>
        <v/>
      </c>
      <c r="G72" s="151"/>
      <c r="H72" s="151"/>
      <c r="I72" s="151"/>
      <c r="J72" s="151"/>
      <c r="K72" s="151"/>
      <c r="L72" s="151"/>
      <c r="M72" s="151"/>
      <c r="N72" s="151"/>
      <c r="O72" s="151"/>
      <c r="P72" s="151"/>
      <c r="Q72" s="151"/>
      <c r="R72" s="151"/>
      <c r="S72" s="151"/>
      <c r="T72" s="151"/>
      <c r="U72" s="151"/>
      <c r="V72" s="151"/>
      <c r="W72" s="151"/>
      <c r="X72" s="151"/>
      <c r="Y72" s="151"/>
      <c r="Z72" s="151"/>
      <c r="AA72" s="151"/>
      <c r="AB72" s="151"/>
      <c r="AC72" s="151"/>
      <c r="AD72" s="151"/>
      <c r="AE72" s="151"/>
      <c r="AF72" s="151"/>
      <c r="AG72" s="151"/>
      <c r="AH72" s="151"/>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c r="BI72" s="151"/>
      <c r="BJ72" s="151"/>
      <c r="BK72" s="151"/>
      <c r="BL72" s="151"/>
      <c r="BM72" s="151"/>
      <c r="BN72" s="151"/>
      <c r="BO72" s="151"/>
      <c r="BP72" s="151"/>
      <c r="BQ72" s="151"/>
      <c r="BR72" s="151"/>
      <c r="BS72" s="151"/>
      <c r="BT72" s="151"/>
      <c r="BU72" s="151"/>
      <c r="BV72" s="151"/>
      <c r="BW72" s="151"/>
      <c r="BX72" s="151"/>
      <c r="BY72" s="151"/>
      <c r="BZ72" s="151"/>
      <c r="CA72" s="151"/>
      <c r="CB72" s="151"/>
      <c r="CC72" s="151"/>
      <c r="CD72" s="151"/>
      <c r="CE72" s="151"/>
      <c r="CF72" s="151"/>
      <c r="CG72" s="151"/>
      <c r="CH72" s="151"/>
      <c r="CI72" s="151"/>
      <c r="CJ72" s="151"/>
      <c r="CK72" s="151"/>
      <c r="CL72" s="151"/>
      <c r="CM72" s="151"/>
      <c r="CN72" s="151"/>
      <c r="CO72" s="151"/>
      <c r="CP72" s="151"/>
      <c r="CQ72" s="151"/>
      <c r="CR72" s="151"/>
      <c r="CS72" s="151"/>
      <c r="CT72" s="151"/>
      <c r="CU72" s="151"/>
      <c r="CV72" s="151"/>
      <c r="CW72" s="151"/>
      <c r="CX72" s="151"/>
      <c r="CY72" s="151"/>
      <c r="CZ72" s="151"/>
      <c r="DA72" s="151"/>
      <c r="DB72" s="151"/>
      <c r="DC72" s="151"/>
      <c r="DD72" s="151"/>
      <c r="DE72" s="151"/>
      <c r="DF72" s="151"/>
      <c r="DG72" s="151"/>
      <c r="DH72" s="147" t="str">
        <f>'Pelan Pengambilan'!AF39</f>
        <v/>
      </c>
      <c r="DI72" s="147"/>
      <c r="DJ72" s="3">
        <f>IFERROR(MIN('Pelan Pengambilan'!H39,'Pelan Pengambilan'!J39,'Pelan Pengambilan'!L39,'Pelan Pengambilan'!N39,'Pelan Pengambilan'!P39,'Pelan Pengambilan'!R39,'Pelan Pengambilan'!T39,'Pelan Pengambilan'!V39,'Pelan Pengambilan'!X39,'Pelan Pengambilan'!Z39,'Pelan Pengambilan'!AB39,'Pelan Pengambilan'!AD39),"")</f>
        <v>0</v>
      </c>
      <c r="DK72" s="3">
        <f>IFERROR(MAX('Pelan Pengambilan'!H39,'Pelan Pengambilan'!J39,'Pelan Pengambilan'!L39,'Pelan Pengambilan'!N39,'Pelan Pengambilan'!P39,'Pelan Pengambilan'!R39,'Pelan Pengambilan'!T39,'Pelan Pengambilan'!V39,'Pelan Pengambilan'!X39,'Pelan Pengambilan'!Z39,'Pelan Pengambilan'!AB39,'Pelan Pengambilan'!AD39),"")</f>
        <v>0</v>
      </c>
      <c r="DL72" s="3">
        <f>IFERROR(MIN('Pelan Pengambilan'!I39,'Pelan Pengambilan'!K39,'Pelan Pengambilan'!M39,'Pelan Pengambilan'!O39,'Pelan Pengambilan'!Q39,'Pelan Pengambilan'!S39,'Pelan Pengambilan'!U39,'Pelan Pengambilan'!W39,'Pelan Pengambilan'!Y39,'Pelan Pengambilan'!AA39,'Pelan Pengambilan'!AC39,'Pelan Pengambilan'!AE39),"")</f>
        <v>0</v>
      </c>
      <c r="DM72" s="3">
        <f>IFERROR(MAX('Pelan Pengambilan'!I39,'Pelan Pengambilan'!K39,'Pelan Pengambilan'!M39,'Pelan Pengambilan'!O39,'Pelan Pengambilan'!Q39,'Pelan Pengambilan'!S39,'Pelan Pengambilan'!U39,'Pelan Pengambilan'!W39,'Pelan Pengambilan'!Y39,'Pelan Pengambilan'!AA39,'Pelan Pengambilan'!AC39,'Pelan Pengambilan'!AE39),"")</f>
        <v>0</v>
      </c>
    </row>
    <row r="73" ht="19.5" customHeight="1">
      <c r="A73" s="39"/>
      <c r="B73" s="39"/>
      <c r="C73" s="39"/>
      <c r="D73" s="148" t="s">
        <v>276</v>
      </c>
      <c r="E73" s="39"/>
      <c r="F73" s="39"/>
      <c r="G73" s="151"/>
      <c r="H73" s="151"/>
      <c r="I73" s="151"/>
      <c r="J73" s="151"/>
      <c r="K73" s="151"/>
      <c r="L73" s="151"/>
      <c r="M73" s="151"/>
      <c r="N73" s="151"/>
      <c r="O73" s="151"/>
      <c r="P73" s="151"/>
      <c r="Q73" s="151"/>
      <c r="R73" s="151"/>
      <c r="S73" s="151"/>
      <c r="T73" s="151"/>
      <c r="U73" s="151"/>
      <c r="V73" s="151"/>
      <c r="W73" s="151"/>
      <c r="X73" s="151"/>
      <c r="Y73" s="151"/>
      <c r="Z73" s="151"/>
      <c r="AA73" s="151"/>
      <c r="AB73" s="151"/>
      <c r="AC73" s="151"/>
      <c r="AD73" s="151"/>
      <c r="AE73" s="151"/>
      <c r="AF73" s="151"/>
      <c r="AG73" s="151"/>
      <c r="AH73" s="151"/>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c r="BI73" s="151"/>
      <c r="BJ73" s="151"/>
      <c r="BK73" s="151"/>
      <c r="BL73" s="151"/>
      <c r="BM73" s="151"/>
      <c r="BN73" s="151"/>
      <c r="BO73" s="151"/>
      <c r="BP73" s="151"/>
      <c r="BQ73" s="151"/>
      <c r="BR73" s="151"/>
      <c r="BS73" s="151"/>
      <c r="BT73" s="151"/>
      <c r="BU73" s="151"/>
      <c r="BV73" s="151"/>
      <c r="BW73" s="151"/>
      <c r="BX73" s="151"/>
      <c r="BY73" s="151"/>
      <c r="BZ73" s="151"/>
      <c r="CA73" s="151"/>
      <c r="CB73" s="151"/>
      <c r="CC73" s="151"/>
      <c r="CD73" s="151"/>
      <c r="CE73" s="151"/>
      <c r="CF73" s="151"/>
      <c r="CG73" s="151"/>
      <c r="CH73" s="151"/>
      <c r="CI73" s="151"/>
      <c r="CJ73" s="151"/>
      <c r="CK73" s="151"/>
      <c r="CL73" s="151"/>
      <c r="CM73" s="151"/>
      <c r="CN73" s="151"/>
      <c r="CO73" s="151"/>
      <c r="CP73" s="151"/>
      <c r="CQ73" s="151"/>
      <c r="CR73" s="151"/>
      <c r="CS73" s="151"/>
      <c r="CT73" s="151"/>
      <c r="CU73" s="151"/>
      <c r="CV73" s="151"/>
      <c r="CW73" s="151"/>
      <c r="CX73" s="151"/>
      <c r="CY73" s="151"/>
      <c r="CZ73" s="151"/>
      <c r="DA73" s="151"/>
      <c r="DB73" s="151"/>
      <c r="DC73" s="151"/>
      <c r="DD73" s="151"/>
      <c r="DE73" s="151"/>
      <c r="DF73" s="151"/>
      <c r="DG73" s="151"/>
      <c r="DH73" s="39"/>
      <c r="DI73" s="39"/>
      <c r="DJ73" s="3"/>
      <c r="DK73" s="3"/>
      <c r="DL73" s="3"/>
      <c r="DM73" s="3"/>
    </row>
    <row r="74" ht="19.5" customHeight="1">
      <c r="A74" s="146" t="str">
        <f>'Pelan Pengambilan'!B40</f>
        <v/>
      </c>
      <c r="B74" s="147" t="str">
        <f>'Pelan Pengambilan'!C40</f>
        <v/>
      </c>
      <c r="C74" s="146" t="str">
        <f t="array" ref="C74">IFERROR(IF(INDEX(Strategi!$F$5:$F$84,MATCH(LARGE(Strategi!$K$5:$K$84,35),Strategi!$K$5:$K$84,0))="","","("&amp;COUNTIFS('Pelan Pengambilan'!$B$6:$B$40,'Pelan Pengambilan'!$B40,'Pelan Pengambilan'!$C$6:$C$40,'Pelan Pengambilan'!$C40)&amp;") "&amp;INDEX(Strategi!$F$5:$F$84,MATCH(LARGE(Strategi!$K$5:$K$84,35),Strategi!$K$5:$K$84,0))),"")</f>
        <v/>
      </c>
      <c r="D74" s="148" t="s">
        <v>275</v>
      </c>
      <c r="E74" s="149" t="str">
        <f>IFERROR(IF(COUNT('Pelan Pengambilan'!H40,'Pelan Pengambilan'!J40,'Pelan Pengambilan'!L40,'Pelan Pengambilan'!N40,'Pelan Pengambilan'!P40,'Pelan Pengambilan'!R40,'Pelan Pengambilan'!T40,'Pelan Pengambilan'!V40,'Pelan Pengambilan'!X40,'Pelan Pengambilan'!Z40,'Pelan Pengambilan'!AB40,'Pelan Pengambilan'!AD40)=0,"",COUNT('Pelan Pengambilan'!I40,'Pelan Pengambilan'!K40,'Pelan Pengambilan'!M40,'Pelan Pengambilan'!O40,'Pelan Pengambilan'!Q40,'Pelan Pengambilan'!S40,'Pelan Pengambilan'!U40,'Pelan Pengambilan'!W40,'Pelan Pengambilan'!Y40,'Pelan Pengambilan'!AA40,'Pelan Pengambilan'!AC40,'Pelan Pengambilan'!AE40)/COUNT('Pelan Pengambilan'!H40,'Pelan Pengambilan'!J40,'Pelan Pengambilan'!L40,'Pelan Pengambilan'!N40,'Pelan Pengambilan'!P40,'Pelan Pengambilan'!R40,'Pelan Pengambilan'!T40,'Pelan Pengambilan'!V40,'Pelan Pengambilan'!X40,'Pelan Pengambilan'!Z40,'Pelan Pengambilan'!AB40,'Pelan Pengambilan'!AD40)),"")</f>
        <v/>
      </c>
      <c r="F74" s="150" t="str">
        <f>IFERROR(IF('Pelan Pengambilan'!G40="","",'Pelan Pengambilan'!G40),"")</f>
        <v/>
      </c>
      <c r="G74" s="151"/>
      <c r="H74" s="151"/>
      <c r="I74" s="151"/>
      <c r="J74" s="151"/>
      <c r="K74" s="151"/>
      <c r="L74" s="151"/>
      <c r="M74" s="151"/>
      <c r="N74" s="151"/>
      <c r="O74" s="151"/>
      <c r="P74" s="151"/>
      <c r="Q74" s="151"/>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c r="BI74" s="151"/>
      <c r="BJ74" s="151"/>
      <c r="BK74" s="151"/>
      <c r="BL74" s="151"/>
      <c r="BM74" s="151"/>
      <c r="BN74" s="151"/>
      <c r="BO74" s="151"/>
      <c r="BP74" s="151"/>
      <c r="BQ74" s="151"/>
      <c r="BR74" s="151"/>
      <c r="BS74" s="151"/>
      <c r="BT74" s="151"/>
      <c r="BU74" s="151"/>
      <c r="BV74" s="151"/>
      <c r="BW74" s="151"/>
      <c r="BX74" s="151"/>
      <c r="BY74" s="151"/>
      <c r="BZ74" s="151"/>
      <c r="CA74" s="151"/>
      <c r="CB74" s="151"/>
      <c r="CC74" s="151"/>
      <c r="CD74" s="151"/>
      <c r="CE74" s="151"/>
      <c r="CF74" s="151"/>
      <c r="CG74" s="151"/>
      <c r="CH74" s="151"/>
      <c r="CI74" s="151"/>
      <c r="CJ74" s="151"/>
      <c r="CK74" s="151"/>
      <c r="CL74" s="151"/>
      <c r="CM74" s="151"/>
      <c r="CN74" s="151"/>
      <c r="CO74" s="151"/>
      <c r="CP74" s="151"/>
      <c r="CQ74" s="151"/>
      <c r="CR74" s="151"/>
      <c r="CS74" s="151"/>
      <c r="CT74" s="151"/>
      <c r="CU74" s="151"/>
      <c r="CV74" s="151"/>
      <c r="CW74" s="151"/>
      <c r="CX74" s="151"/>
      <c r="CY74" s="151"/>
      <c r="CZ74" s="151"/>
      <c r="DA74" s="151"/>
      <c r="DB74" s="151"/>
      <c r="DC74" s="151"/>
      <c r="DD74" s="151"/>
      <c r="DE74" s="151"/>
      <c r="DF74" s="151"/>
      <c r="DG74" s="151"/>
      <c r="DH74" s="147" t="str">
        <f>'Pelan Pengambilan'!AF40</f>
        <v/>
      </c>
      <c r="DI74" s="147"/>
      <c r="DJ74" s="3">
        <f>IFERROR(MIN('Pelan Pengambilan'!H40,'Pelan Pengambilan'!J40,'Pelan Pengambilan'!L40,'Pelan Pengambilan'!N40,'Pelan Pengambilan'!P40,'Pelan Pengambilan'!R40,'Pelan Pengambilan'!T40,'Pelan Pengambilan'!V40,'Pelan Pengambilan'!X40,'Pelan Pengambilan'!Z40,'Pelan Pengambilan'!AB40,'Pelan Pengambilan'!AD40),"")</f>
        <v>0</v>
      </c>
      <c r="DK74" s="3">
        <f>IFERROR(MAX('Pelan Pengambilan'!H40,'Pelan Pengambilan'!J40,'Pelan Pengambilan'!L40,'Pelan Pengambilan'!N40,'Pelan Pengambilan'!P40,'Pelan Pengambilan'!R40,'Pelan Pengambilan'!T40,'Pelan Pengambilan'!V40,'Pelan Pengambilan'!X40,'Pelan Pengambilan'!Z40,'Pelan Pengambilan'!AB40,'Pelan Pengambilan'!AD40),"")</f>
        <v>0</v>
      </c>
      <c r="DL74" s="3">
        <f>IFERROR(MIN('Pelan Pengambilan'!I40,'Pelan Pengambilan'!K40,'Pelan Pengambilan'!M40,'Pelan Pengambilan'!O40,'Pelan Pengambilan'!Q40,'Pelan Pengambilan'!S40,'Pelan Pengambilan'!U40,'Pelan Pengambilan'!W40,'Pelan Pengambilan'!Y40,'Pelan Pengambilan'!AA40,'Pelan Pengambilan'!AC40,'Pelan Pengambilan'!AE40),"")</f>
        <v>0</v>
      </c>
      <c r="DM74" s="3">
        <f>IFERROR(MAX('Pelan Pengambilan'!I40,'Pelan Pengambilan'!K40,'Pelan Pengambilan'!M40,'Pelan Pengambilan'!O40,'Pelan Pengambilan'!Q40,'Pelan Pengambilan'!S40,'Pelan Pengambilan'!U40,'Pelan Pengambilan'!W40,'Pelan Pengambilan'!Y40,'Pelan Pengambilan'!AA40,'Pelan Pengambilan'!AC40,'Pelan Pengambilan'!AE40),"")</f>
        <v>0</v>
      </c>
    </row>
    <row r="75" ht="19.5" customHeight="1">
      <c r="A75" s="39"/>
      <c r="B75" s="39"/>
      <c r="C75" s="39"/>
      <c r="D75" s="148" t="s">
        <v>276</v>
      </c>
      <c r="E75" s="39"/>
      <c r="F75" s="39"/>
      <c r="G75" s="151"/>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c r="BM75" s="151"/>
      <c r="BN75" s="151"/>
      <c r="BO75" s="151"/>
      <c r="BP75" s="151"/>
      <c r="BQ75" s="151"/>
      <c r="BR75" s="151"/>
      <c r="BS75" s="151"/>
      <c r="BT75" s="151"/>
      <c r="BU75" s="151"/>
      <c r="BV75" s="151"/>
      <c r="BW75" s="151"/>
      <c r="BX75" s="151"/>
      <c r="BY75" s="151"/>
      <c r="BZ75" s="151"/>
      <c r="CA75" s="151"/>
      <c r="CB75" s="151"/>
      <c r="CC75" s="151"/>
      <c r="CD75" s="151"/>
      <c r="CE75" s="151"/>
      <c r="CF75" s="151"/>
      <c r="CG75" s="151"/>
      <c r="CH75" s="151"/>
      <c r="CI75" s="151"/>
      <c r="CJ75" s="151"/>
      <c r="CK75" s="151"/>
      <c r="CL75" s="151"/>
      <c r="CM75" s="151"/>
      <c r="CN75" s="151"/>
      <c r="CO75" s="151"/>
      <c r="CP75" s="151"/>
      <c r="CQ75" s="151"/>
      <c r="CR75" s="151"/>
      <c r="CS75" s="151"/>
      <c r="CT75" s="151"/>
      <c r="CU75" s="151"/>
      <c r="CV75" s="151"/>
      <c r="CW75" s="151"/>
      <c r="CX75" s="151"/>
      <c r="CY75" s="151"/>
      <c r="CZ75" s="151"/>
      <c r="DA75" s="151"/>
      <c r="DB75" s="151"/>
      <c r="DC75" s="151"/>
      <c r="DD75" s="151"/>
      <c r="DE75" s="151"/>
      <c r="DF75" s="151"/>
      <c r="DG75" s="151"/>
      <c r="DH75" s="39"/>
      <c r="DI75" s="39"/>
      <c r="DJ75" s="3"/>
      <c r="DK75" s="3"/>
      <c r="DL75" s="3"/>
      <c r="DM75" s="3"/>
    </row>
    <row r="76" ht="19.5" customHeight="1">
      <c r="A76" s="146" t="str">
        <f>'Pelan Pengambilan'!B41</f>
        <v/>
      </c>
      <c r="B76" s="147" t="str">
        <f>'Pelan Pengambilan'!C41</f>
        <v/>
      </c>
      <c r="C76" s="146" t="str">
        <f t="array" ref="C76">IFERROR(IF(INDEX(Strategi!$F$5:$F$84,MATCH(LARGE(Strategi!$K$5:$K$84,36),Strategi!$K$5:$K$84,0))="","","("&amp;COUNTIFS('Pelan Pengambilan'!$B$6:$B$41,'Pelan Pengambilan'!$B41,'Pelan Pengambilan'!$C$6:$C$41,'Pelan Pengambilan'!$C41)&amp;") "&amp;INDEX(Strategi!$F$5:$F$84,MATCH(LARGE(Strategi!$K$5:$K$84,36),Strategi!$K$5:$K$84,0))),"")</f>
        <v/>
      </c>
      <c r="D76" s="148" t="s">
        <v>275</v>
      </c>
      <c r="E76" s="149" t="str">
        <f>IFERROR(IF(COUNT('Pelan Pengambilan'!H41,'Pelan Pengambilan'!J41,'Pelan Pengambilan'!L41,'Pelan Pengambilan'!N41,'Pelan Pengambilan'!P41,'Pelan Pengambilan'!R41,'Pelan Pengambilan'!T41,'Pelan Pengambilan'!V41,'Pelan Pengambilan'!X41,'Pelan Pengambilan'!Z41,'Pelan Pengambilan'!AB41,'Pelan Pengambilan'!AD41)=0,"",COUNT('Pelan Pengambilan'!I41,'Pelan Pengambilan'!K41,'Pelan Pengambilan'!M41,'Pelan Pengambilan'!O41,'Pelan Pengambilan'!Q41,'Pelan Pengambilan'!S41,'Pelan Pengambilan'!U41,'Pelan Pengambilan'!W41,'Pelan Pengambilan'!Y41,'Pelan Pengambilan'!AA41,'Pelan Pengambilan'!AC41,'Pelan Pengambilan'!AE41)/COUNT('Pelan Pengambilan'!H41,'Pelan Pengambilan'!J41,'Pelan Pengambilan'!L41,'Pelan Pengambilan'!N41,'Pelan Pengambilan'!P41,'Pelan Pengambilan'!R41,'Pelan Pengambilan'!T41,'Pelan Pengambilan'!V41,'Pelan Pengambilan'!X41,'Pelan Pengambilan'!Z41,'Pelan Pengambilan'!AB41,'Pelan Pengambilan'!AD41)),"")</f>
        <v/>
      </c>
      <c r="F76" s="150" t="str">
        <f>IFERROR(IF('Pelan Pengambilan'!G41="","",'Pelan Pengambilan'!G41),"")</f>
        <v/>
      </c>
      <c r="G76" s="151"/>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51"/>
      <c r="BV76" s="151"/>
      <c r="BW76" s="151"/>
      <c r="BX76" s="151"/>
      <c r="BY76" s="151"/>
      <c r="BZ76" s="151"/>
      <c r="CA76" s="151"/>
      <c r="CB76" s="151"/>
      <c r="CC76" s="151"/>
      <c r="CD76" s="151"/>
      <c r="CE76" s="151"/>
      <c r="CF76" s="151"/>
      <c r="CG76" s="151"/>
      <c r="CH76" s="151"/>
      <c r="CI76" s="151"/>
      <c r="CJ76" s="151"/>
      <c r="CK76" s="151"/>
      <c r="CL76" s="151"/>
      <c r="CM76" s="151"/>
      <c r="CN76" s="151"/>
      <c r="CO76" s="151"/>
      <c r="CP76" s="151"/>
      <c r="CQ76" s="151"/>
      <c r="CR76" s="151"/>
      <c r="CS76" s="151"/>
      <c r="CT76" s="151"/>
      <c r="CU76" s="151"/>
      <c r="CV76" s="151"/>
      <c r="CW76" s="151"/>
      <c r="CX76" s="151"/>
      <c r="CY76" s="151"/>
      <c r="CZ76" s="151"/>
      <c r="DA76" s="151"/>
      <c r="DB76" s="151"/>
      <c r="DC76" s="151"/>
      <c r="DD76" s="151"/>
      <c r="DE76" s="151"/>
      <c r="DF76" s="151"/>
      <c r="DG76" s="151"/>
      <c r="DH76" s="147" t="str">
        <f>'Pelan Pengambilan'!AF41</f>
        <v/>
      </c>
      <c r="DI76" s="147"/>
      <c r="DJ76" s="3">
        <f>IFERROR(MIN('Pelan Pengambilan'!H41,'Pelan Pengambilan'!J41,'Pelan Pengambilan'!L41,'Pelan Pengambilan'!N41,'Pelan Pengambilan'!P41,'Pelan Pengambilan'!R41,'Pelan Pengambilan'!T41,'Pelan Pengambilan'!V41,'Pelan Pengambilan'!X41,'Pelan Pengambilan'!Z41,'Pelan Pengambilan'!AB41,'Pelan Pengambilan'!AD41),"")</f>
        <v>0</v>
      </c>
      <c r="DK76" s="3">
        <f>IFERROR(MAX('Pelan Pengambilan'!H41,'Pelan Pengambilan'!J41,'Pelan Pengambilan'!L41,'Pelan Pengambilan'!N41,'Pelan Pengambilan'!P41,'Pelan Pengambilan'!R41,'Pelan Pengambilan'!T41,'Pelan Pengambilan'!V41,'Pelan Pengambilan'!X41,'Pelan Pengambilan'!Z41,'Pelan Pengambilan'!AB41,'Pelan Pengambilan'!AD41),"")</f>
        <v>0</v>
      </c>
      <c r="DL76" s="3">
        <f>IFERROR(MIN('Pelan Pengambilan'!I41,'Pelan Pengambilan'!K41,'Pelan Pengambilan'!M41,'Pelan Pengambilan'!O41,'Pelan Pengambilan'!Q41,'Pelan Pengambilan'!S41,'Pelan Pengambilan'!U41,'Pelan Pengambilan'!W41,'Pelan Pengambilan'!Y41,'Pelan Pengambilan'!AA41,'Pelan Pengambilan'!AC41,'Pelan Pengambilan'!AE41),"")</f>
        <v>0</v>
      </c>
      <c r="DM76" s="3">
        <f>IFERROR(MAX('Pelan Pengambilan'!I41,'Pelan Pengambilan'!K41,'Pelan Pengambilan'!M41,'Pelan Pengambilan'!O41,'Pelan Pengambilan'!Q41,'Pelan Pengambilan'!S41,'Pelan Pengambilan'!U41,'Pelan Pengambilan'!W41,'Pelan Pengambilan'!Y41,'Pelan Pengambilan'!AA41,'Pelan Pengambilan'!AC41,'Pelan Pengambilan'!AE41),"")</f>
        <v>0</v>
      </c>
    </row>
    <row r="77" ht="19.5" customHeight="1">
      <c r="A77" s="39"/>
      <c r="B77" s="39"/>
      <c r="C77" s="39"/>
      <c r="D77" s="148" t="s">
        <v>276</v>
      </c>
      <c r="E77" s="39"/>
      <c r="F77" s="39"/>
      <c r="G77" s="151"/>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c r="BI77" s="151"/>
      <c r="BJ77" s="151"/>
      <c r="BK77" s="151"/>
      <c r="BL77" s="151"/>
      <c r="BM77" s="151"/>
      <c r="BN77" s="151"/>
      <c r="BO77" s="151"/>
      <c r="BP77" s="151"/>
      <c r="BQ77" s="151"/>
      <c r="BR77" s="151"/>
      <c r="BS77" s="151"/>
      <c r="BT77" s="151"/>
      <c r="BU77" s="151"/>
      <c r="BV77" s="151"/>
      <c r="BW77" s="151"/>
      <c r="BX77" s="151"/>
      <c r="BY77" s="151"/>
      <c r="BZ77" s="151"/>
      <c r="CA77" s="151"/>
      <c r="CB77" s="151"/>
      <c r="CC77" s="151"/>
      <c r="CD77" s="151"/>
      <c r="CE77" s="151"/>
      <c r="CF77" s="151"/>
      <c r="CG77" s="151"/>
      <c r="CH77" s="151"/>
      <c r="CI77" s="151"/>
      <c r="CJ77" s="151"/>
      <c r="CK77" s="151"/>
      <c r="CL77" s="151"/>
      <c r="CM77" s="151"/>
      <c r="CN77" s="151"/>
      <c r="CO77" s="151"/>
      <c r="CP77" s="151"/>
      <c r="CQ77" s="151"/>
      <c r="CR77" s="151"/>
      <c r="CS77" s="151"/>
      <c r="CT77" s="151"/>
      <c r="CU77" s="151"/>
      <c r="CV77" s="151"/>
      <c r="CW77" s="151"/>
      <c r="CX77" s="151"/>
      <c r="CY77" s="151"/>
      <c r="CZ77" s="151"/>
      <c r="DA77" s="151"/>
      <c r="DB77" s="151"/>
      <c r="DC77" s="151"/>
      <c r="DD77" s="151"/>
      <c r="DE77" s="151"/>
      <c r="DF77" s="151"/>
      <c r="DG77" s="151"/>
      <c r="DH77" s="39"/>
      <c r="DI77" s="39"/>
      <c r="DJ77" s="3"/>
      <c r="DK77" s="3"/>
      <c r="DL77" s="3"/>
      <c r="DM77" s="3"/>
    </row>
    <row r="78" ht="19.5" customHeight="1">
      <c r="A78" s="146" t="str">
        <f>'Pelan Pengambilan'!B42</f>
        <v/>
      </c>
      <c r="B78" s="147" t="str">
        <f>'Pelan Pengambilan'!C42</f>
        <v/>
      </c>
      <c r="C78" s="146" t="str">
        <f t="array" ref="C78">IFERROR(IF(INDEX(Strategi!$F$5:$F$84,MATCH(LARGE(Strategi!$K$5:$K$84,37),Strategi!$K$5:$K$84,0))="","","("&amp;COUNTIFS('Pelan Pengambilan'!$B$6:$B$42,'Pelan Pengambilan'!$B42,'Pelan Pengambilan'!$C$6:$C$42,'Pelan Pengambilan'!$C42)&amp;") "&amp;INDEX(Strategi!$F$5:$F$84,MATCH(LARGE(Strategi!$K$5:$K$84,37),Strategi!$K$5:$K$84,0))),"")</f>
        <v/>
      </c>
      <c r="D78" s="148" t="s">
        <v>275</v>
      </c>
      <c r="E78" s="149" t="str">
        <f>IFERROR(IF(COUNT('Pelan Pengambilan'!H42,'Pelan Pengambilan'!J42,'Pelan Pengambilan'!L42,'Pelan Pengambilan'!N42,'Pelan Pengambilan'!P42,'Pelan Pengambilan'!R42,'Pelan Pengambilan'!T42,'Pelan Pengambilan'!V42,'Pelan Pengambilan'!X42,'Pelan Pengambilan'!Z42,'Pelan Pengambilan'!AB42,'Pelan Pengambilan'!AD42)=0,"",COUNT('Pelan Pengambilan'!I42,'Pelan Pengambilan'!K42,'Pelan Pengambilan'!M42,'Pelan Pengambilan'!O42,'Pelan Pengambilan'!Q42,'Pelan Pengambilan'!S42,'Pelan Pengambilan'!U42,'Pelan Pengambilan'!W42,'Pelan Pengambilan'!Y42,'Pelan Pengambilan'!AA42,'Pelan Pengambilan'!AC42,'Pelan Pengambilan'!AE42)/COUNT('Pelan Pengambilan'!H42,'Pelan Pengambilan'!J42,'Pelan Pengambilan'!L42,'Pelan Pengambilan'!N42,'Pelan Pengambilan'!P42,'Pelan Pengambilan'!R42,'Pelan Pengambilan'!T42,'Pelan Pengambilan'!V42,'Pelan Pengambilan'!X42,'Pelan Pengambilan'!Z42,'Pelan Pengambilan'!AB42,'Pelan Pengambilan'!AD42)),"")</f>
        <v/>
      </c>
      <c r="F78" s="150" t="str">
        <f>IFERROR(IF('Pelan Pengambilan'!G42="","",'Pelan Pengambilan'!G42),"")</f>
        <v/>
      </c>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c r="BM78" s="151"/>
      <c r="BN78" s="151"/>
      <c r="BO78" s="151"/>
      <c r="BP78" s="151"/>
      <c r="BQ78" s="151"/>
      <c r="BR78" s="151"/>
      <c r="BS78" s="151"/>
      <c r="BT78" s="151"/>
      <c r="BU78" s="151"/>
      <c r="BV78" s="151"/>
      <c r="BW78" s="151"/>
      <c r="BX78" s="151"/>
      <c r="BY78" s="151"/>
      <c r="BZ78" s="151"/>
      <c r="CA78" s="151"/>
      <c r="CB78" s="151"/>
      <c r="CC78" s="151"/>
      <c r="CD78" s="151"/>
      <c r="CE78" s="151"/>
      <c r="CF78" s="151"/>
      <c r="CG78" s="151"/>
      <c r="CH78" s="151"/>
      <c r="CI78" s="151"/>
      <c r="CJ78" s="151"/>
      <c r="CK78" s="151"/>
      <c r="CL78" s="151"/>
      <c r="CM78" s="151"/>
      <c r="CN78" s="151"/>
      <c r="CO78" s="151"/>
      <c r="CP78" s="151"/>
      <c r="CQ78" s="151"/>
      <c r="CR78" s="151"/>
      <c r="CS78" s="151"/>
      <c r="CT78" s="151"/>
      <c r="CU78" s="151"/>
      <c r="CV78" s="151"/>
      <c r="CW78" s="151"/>
      <c r="CX78" s="151"/>
      <c r="CY78" s="151"/>
      <c r="CZ78" s="151"/>
      <c r="DA78" s="151"/>
      <c r="DB78" s="151"/>
      <c r="DC78" s="151"/>
      <c r="DD78" s="151"/>
      <c r="DE78" s="151"/>
      <c r="DF78" s="151"/>
      <c r="DG78" s="151"/>
      <c r="DH78" s="147" t="str">
        <f>'Pelan Pengambilan'!AF42</f>
        <v/>
      </c>
      <c r="DI78" s="147"/>
      <c r="DJ78" s="3">
        <f>IFERROR(MIN('Pelan Pengambilan'!H42,'Pelan Pengambilan'!J42,'Pelan Pengambilan'!L42,'Pelan Pengambilan'!N42,'Pelan Pengambilan'!P42,'Pelan Pengambilan'!R42,'Pelan Pengambilan'!T42,'Pelan Pengambilan'!V42,'Pelan Pengambilan'!X42,'Pelan Pengambilan'!Z42,'Pelan Pengambilan'!AB42,'Pelan Pengambilan'!AD42),"")</f>
        <v>0</v>
      </c>
      <c r="DK78" s="3">
        <f>IFERROR(MAX('Pelan Pengambilan'!H42,'Pelan Pengambilan'!J42,'Pelan Pengambilan'!L42,'Pelan Pengambilan'!N42,'Pelan Pengambilan'!P42,'Pelan Pengambilan'!R42,'Pelan Pengambilan'!T42,'Pelan Pengambilan'!V42,'Pelan Pengambilan'!X42,'Pelan Pengambilan'!Z42,'Pelan Pengambilan'!AB42,'Pelan Pengambilan'!AD42),"")</f>
        <v>0</v>
      </c>
      <c r="DL78" s="3">
        <f>IFERROR(MIN('Pelan Pengambilan'!I42,'Pelan Pengambilan'!K42,'Pelan Pengambilan'!M42,'Pelan Pengambilan'!O42,'Pelan Pengambilan'!Q42,'Pelan Pengambilan'!S42,'Pelan Pengambilan'!U42,'Pelan Pengambilan'!W42,'Pelan Pengambilan'!Y42,'Pelan Pengambilan'!AA42,'Pelan Pengambilan'!AC42,'Pelan Pengambilan'!AE42),"")</f>
        <v>0</v>
      </c>
      <c r="DM78" s="3">
        <f>IFERROR(MAX('Pelan Pengambilan'!I42,'Pelan Pengambilan'!K42,'Pelan Pengambilan'!M42,'Pelan Pengambilan'!O42,'Pelan Pengambilan'!Q42,'Pelan Pengambilan'!S42,'Pelan Pengambilan'!U42,'Pelan Pengambilan'!W42,'Pelan Pengambilan'!Y42,'Pelan Pengambilan'!AA42,'Pelan Pengambilan'!AC42,'Pelan Pengambilan'!AE42),"")</f>
        <v>0</v>
      </c>
    </row>
    <row r="79" ht="19.5" customHeight="1">
      <c r="A79" s="39"/>
      <c r="B79" s="39"/>
      <c r="C79" s="39"/>
      <c r="D79" s="148" t="s">
        <v>276</v>
      </c>
      <c r="E79" s="39"/>
      <c r="F79" s="39"/>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151"/>
      <c r="BJ79" s="151"/>
      <c r="BK79" s="151"/>
      <c r="BL79" s="151"/>
      <c r="BM79" s="151"/>
      <c r="BN79" s="151"/>
      <c r="BO79" s="151"/>
      <c r="BP79" s="151"/>
      <c r="BQ79" s="151"/>
      <c r="BR79" s="151"/>
      <c r="BS79" s="151"/>
      <c r="BT79" s="151"/>
      <c r="BU79" s="151"/>
      <c r="BV79" s="151"/>
      <c r="BW79" s="151"/>
      <c r="BX79" s="151"/>
      <c r="BY79" s="151"/>
      <c r="BZ79" s="151"/>
      <c r="CA79" s="151"/>
      <c r="CB79" s="151"/>
      <c r="CC79" s="151"/>
      <c r="CD79" s="151"/>
      <c r="CE79" s="151"/>
      <c r="CF79" s="151"/>
      <c r="CG79" s="151"/>
      <c r="CH79" s="151"/>
      <c r="CI79" s="151"/>
      <c r="CJ79" s="151"/>
      <c r="CK79" s="151"/>
      <c r="CL79" s="151"/>
      <c r="CM79" s="151"/>
      <c r="CN79" s="151"/>
      <c r="CO79" s="151"/>
      <c r="CP79" s="151"/>
      <c r="CQ79" s="151"/>
      <c r="CR79" s="151"/>
      <c r="CS79" s="151"/>
      <c r="CT79" s="151"/>
      <c r="CU79" s="151"/>
      <c r="CV79" s="151"/>
      <c r="CW79" s="151"/>
      <c r="CX79" s="151"/>
      <c r="CY79" s="151"/>
      <c r="CZ79" s="151"/>
      <c r="DA79" s="151"/>
      <c r="DB79" s="151"/>
      <c r="DC79" s="151"/>
      <c r="DD79" s="151"/>
      <c r="DE79" s="151"/>
      <c r="DF79" s="151"/>
      <c r="DG79" s="151"/>
      <c r="DH79" s="39"/>
      <c r="DI79" s="39"/>
      <c r="DJ79" s="3"/>
      <c r="DK79" s="3"/>
      <c r="DL79" s="3"/>
      <c r="DM79" s="3"/>
    </row>
    <row r="80" ht="19.5" customHeight="1">
      <c r="A80" s="146" t="str">
        <f>'Pelan Pengambilan'!B43</f>
        <v/>
      </c>
      <c r="B80" s="147" t="str">
        <f>'Pelan Pengambilan'!C43</f>
        <v/>
      </c>
      <c r="C80" s="146" t="str">
        <f t="array" ref="C80">IFERROR(IF(INDEX(Strategi!$F$5:$F$84,MATCH(LARGE(Strategi!$K$5:$K$84,38),Strategi!$K$5:$K$84,0))="","","("&amp;COUNTIFS('Pelan Pengambilan'!$B$6:$B$43,'Pelan Pengambilan'!$B43,'Pelan Pengambilan'!$C$6:$C$43,'Pelan Pengambilan'!$C43)&amp;") "&amp;INDEX(Strategi!$F$5:$F$84,MATCH(LARGE(Strategi!$K$5:$K$84,38),Strategi!$K$5:$K$84,0))),"")</f>
        <v/>
      </c>
      <c r="D80" s="148" t="s">
        <v>275</v>
      </c>
      <c r="E80" s="149" t="str">
        <f>IFERROR(IF(COUNT('Pelan Pengambilan'!H43,'Pelan Pengambilan'!J43,'Pelan Pengambilan'!L43,'Pelan Pengambilan'!N43,'Pelan Pengambilan'!P43,'Pelan Pengambilan'!R43,'Pelan Pengambilan'!T43,'Pelan Pengambilan'!V43,'Pelan Pengambilan'!X43,'Pelan Pengambilan'!Z43,'Pelan Pengambilan'!AB43,'Pelan Pengambilan'!AD43)=0,"",COUNT('Pelan Pengambilan'!I43,'Pelan Pengambilan'!K43,'Pelan Pengambilan'!M43,'Pelan Pengambilan'!O43,'Pelan Pengambilan'!Q43,'Pelan Pengambilan'!S43,'Pelan Pengambilan'!U43,'Pelan Pengambilan'!W43,'Pelan Pengambilan'!Y43,'Pelan Pengambilan'!AA43,'Pelan Pengambilan'!AC43,'Pelan Pengambilan'!AE43)/COUNT('Pelan Pengambilan'!H43,'Pelan Pengambilan'!J43,'Pelan Pengambilan'!L43,'Pelan Pengambilan'!N43,'Pelan Pengambilan'!P43,'Pelan Pengambilan'!R43,'Pelan Pengambilan'!T43,'Pelan Pengambilan'!V43,'Pelan Pengambilan'!X43,'Pelan Pengambilan'!Z43,'Pelan Pengambilan'!AB43,'Pelan Pengambilan'!AD43)),"")</f>
        <v/>
      </c>
      <c r="F80" s="150" t="str">
        <f>IFERROR(IF('Pelan Pengambilan'!G43="","",'Pelan Pengambilan'!G43),"")</f>
        <v/>
      </c>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c r="BI80" s="151"/>
      <c r="BJ80" s="151"/>
      <c r="BK80" s="151"/>
      <c r="BL80" s="151"/>
      <c r="BM80" s="151"/>
      <c r="BN80" s="151"/>
      <c r="BO80" s="151"/>
      <c r="BP80" s="151"/>
      <c r="BQ80" s="151"/>
      <c r="BR80" s="151"/>
      <c r="BS80" s="151"/>
      <c r="BT80" s="151"/>
      <c r="BU80" s="151"/>
      <c r="BV80" s="151"/>
      <c r="BW80" s="151"/>
      <c r="BX80" s="151"/>
      <c r="BY80" s="151"/>
      <c r="BZ80" s="151"/>
      <c r="CA80" s="151"/>
      <c r="CB80" s="151"/>
      <c r="CC80" s="151"/>
      <c r="CD80" s="151"/>
      <c r="CE80" s="151"/>
      <c r="CF80" s="151"/>
      <c r="CG80" s="151"/>
      <c r="CH80" s="151"/>
      <c r="CI80" s="151"/>
      <c r="CJ80" s="151"/>
      <c r="CK80" s="151"/>
      <c r="CL80" s="151"/>
      <c r="CM80" s="151"/>
      <c r="CN80" s="151"/>
      <c r="CO80" s="151"/>
      <c r="CP80" s="151"/>
      <c r="CQ80" s="151"/>
      <c r="CR80" s="151"/>
      <c r="CS80" s="151"/>
      <c r="CT80" s="151"/>
      <c r="CU80" s="151"/>
      <c r="CV80" s="151"/>
      <c r="CW80" s="151"/>
      <c r="CX80" s="151"/>
      <c r="CY80" s="151"/>
      <c r="CZ80" s="151"/>
      <c r="DA80" s="151"/>
      <c r="DB80" s="151"/>
      <c r="DC80" s="151"/>
      <c r="DD80" s="151"/>
      <c r="DE80" s="151"/>
      <c r="DF80" s="151"/>
      <c r="DG80" s="151"/>
      <c r="DH80" s="147" t="str">
        <f>'Pelan Pengambilan'!AF43</f>
        <v/>
      </c>
      <c r="DI80" s="147"/>
      <c r="DJ80" s="3">
        <f>IFERROR(MIN('Pelan Pengambilan'!H43,'Pelan Pengambilan'!J43,'Pelan Pengambilan'!L43,'Pelan Pengambilan'!N43,'Pelan Pengambilan'!P43,'Pelan Pengambilan'!R43,'Pelan Pengambilan'!T43,'Pelan Pengambilan'!V43,'Pelan Pengambilan'!X43,'Pelan Pengambilan'!Z43,'Pelan Pengambilan'!AB43,'Pelan Pengambilan'!AD43),"")</f>
        <v>0</v>
      </c>
      <c r="DK80" s="3">
        <f>IFERROR(MAX('Pelan Pengambilan'!H43,'Pelan Pengambilan'!J43,'Pelan Pengambilan'!L43,'Pelan Pengambilan'!N43,'Pelan Pengambilan'!P43,'Pelan Pengambilan'!R43,'Pelan Pengambilan'!T43,'Pelan Pengambilan'!V43,'Pelan Pengambilan'!X43,'Pelan Pengambilan'!Z43,'Pelan Pengambilan'!AB43,'Pelan Pengambilan'!AD43),"")</f>
        <v>0</v>
      </c>
      <c r="DL80" s="3">
        <f>IFERROR(MIN('Pelan Pengambilan'!I43,'Pelan Pengambilan'!K43,'Pelan Pengambilan'!M43,'Pelan Pengambilan'!O43,'Pelan Pengambilan'!Q43,'Pelan Pengambilan'!S43,'Pelan Pengambilan'!U43,'Pelan Pengambilan'!W43,'Pelan Pengambilan'!Y43,'Pelan Pengambilan'!AA43,'Pelan Pengambilan'!AC43,'Pelan Pengambilan'!AE43),"")</f>
        <v>0</v>
      </c>
      <c r="DM80" s="3">
        <f>IFERROR(MAX('Pelan Pengambilan'!I43,'Pelan Pengambilan'!K43,'Pelan Pengambilan'!M43,'Pelan Pengambilan'!O43,'Pelan Pengambilan'!Q43,'Pelan Pengambilan'!S43,'Pelan Pengambilan'!U43,'Pelan Pengambilan'!W43,'Pelan Pengambilan'!Y43,'Pelan Pengambilan'!AA43,'Pelan Pengambilan'!AC43,'Pelan Pengambilan'!AE43),"")</f>
        <v>0</v>
      </c>
    </row>
    <row r="81" ht="19.5" customHeight="1">
      <c r="A81" s="39"/>
      <c r="B81" s="39"/>
      <c r="C81" s="39"/>
      <c r="D81" s="148" t="s">
        <v>276</v>
      </c>
      <c r="E81" s="39"/>
      <c r="F81" s="39"/>
      <c r="G81" s="151"/>
      <c r="H81" s="151"/>
      <c r="I81" s="151"/>
      <c r="J81" s="151"/>
      <c r="K81" s="151"/>
      <c r="L81" s="151"/>
      <c r="M81" s="151"/>
      <c r="N81" s="151"/>
      <c r="O81" s="151"/>
      <c r="P81" s="151"/>
      <c r="Q81" s="151"/>
      <c r="R81" s="151"/>
      <c r="S81" s="151"/>
      <c r="T81" s="151"/>
      <c r="U81" s="151"/>
      <c r="V81" s="151"/>
      <c r="W81" s="151"/>
      <c r="X81" s="151"/>
      <c r="Y81" s="151"/>
      <c r="Z81" s="151"/>
      <c r="AA81" s="151"/>
      <c r="AB81" s="151"/>
      <c r="AC81" s="151"/>
      <c r="AD81" s="151"/>
      <c r="AE81" s="151"/>
      <c r="AF81" s="151"/>
      <c r="AG81" s="151"/>
      <c r="AH81" s="151"/>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c r="BI81" s="151"/>
      <c r="BJ81" s="151"/>
      <c r="BK81" s="151"/>
      <c r="BL81" s="151"/>
      <c r="BM81" s="151"/>
      <c r="BN81" s="151"/>
      <c r="BO81" s="151"/>
      <c r="BP81" s="151"/>
      <c r="BQ81" s="151"/>
      <c r="BR81" s="151"/>
      <c r="BS81" s="151"/>
      <c r="BT81" s="151"/>
      <c r="BU81" s="151"/>
      <c r="BV81" s="151"/>
      <c r="BW81" s="151"/>
      <c r="BX81" s="151"/>
      <c r="BY81" s="151"/>
      <c r="BZ81" s="151"/>
      <c r="CA81" s="151"/>
      <c r="CB81" s="151"/>
      <c r="CC81" s="151"/>
      <c r="CD81" s="151"/>
      <c r="CE81" s="151"/>
      <c r="CF81" s="151"/>
      <c r="CG81" s="151"/>
      <c r="CH81" s="151"/>
      <c r="CI81" s="151"/>
      <c r="CJ81" s="151"/>
      <c r="CK81" s="151"/>
      <c r="CL81" s="151"/>
      <c r="CM81" s="151"/>
      <c r="CN81" s="151"/>
      <c r="CO81" s="151"/>
      <c r="CP81" s="151"/>
      <c r="CQ81" s="151"/>
      <c r="CR81" s="151"/>
      <c r="CS81" s="151"/>
      <c r="CT81" s="151"/>
      <c r="CU81" s="151"/>
      <c r="CV81" s="151"/>
      <c r="CW81" s="151"/>
      <c r="CX81" s="151"/>
      <c r="CY81" s="151"/>
      <c r="CZ81" s="151"/>
      <c r="DA81" s="151"/>
      <c r="DB81" s="151"/>
      <c r="DC81" s="151"/>
      <c r="DD81" s="151"/>
      <c r="DE81" s="151"/>
      <c r="DF81" s="151"/>
      <c r="DG81" s="151"/>
      <c r="DH81" s="39"/>
      <c r="DI81" s="39"/>
      <c r="DJ81" s="3"/>
      <c r="DK81" s="3"/>
      <c r="DL81" s="3"/>
      <c r="DM81" s="3"/>
    </row>
    <row r="82" ht="19.5" customHeight="1">
      <c r="A82" s="146" t="str">
        <f>'Pelan Pengambilan'!B44</f>
        <v/>
      </c>
      <c r="B82" s="147" t="str">
        <f>'Pelan Pengambilan'!C44</f>
        <v/>
      </c>
      <c r="C82" s="146" t="str">
        <f t="array" ref="C82">IFERROR(IF(INDEX(Strategi!$F$5:$F$84,MATCH(LARGE(Strategi!$K$5:$K$84,39),Strategi!$K$5:$K$84,0))="","","("&amp;COUNTIFS('Pelan Pengambilan'!$B$6:$B$44,'Pelan Pengambilan'!$B44,'Pelan Pengambilan'!$C$6:$C$44,'Pelan Pengambilan'!$C44)&amp;") "&amp;INDEX(Strategi!$F$5:$F$84,MATCH(LARGE(Strategi!$K$5:$K$84,39),Strategi!$K$5:$K$84,0))),"")</f>
        <v/>
      </c>
      <c r="D82" s="148" t="s">
        <v>275</v>
      </c>
      <c r="E82" s="149" t="str">
        <f>IFERROR(IF(COUNT('Pelan Pengambilan'!H44,'Pelan Pengambilan'!J44,'Pelan Pengambilan'!L44,'Pelan Pengambilan'!N44,'Pelan Pengambilan'!P44,'Pelan Pengambilan'!R44,'Pelan Pengambilan'!T44,'Pelan Pengambilan'!V44,'Pelan Pengambilan'!X44,'Pelan Pengambilan'!Z44,'Pelan Pengambilan'!AB44,'Pelan Pengambilan'!AD44)=0,"",COUNT('Pelan Pengambilan'!I44,'Pelan Pengambilan'!K44,'Pelan Pengambilan'!M44,'Pelan Pengambilan'!O44,'Pelan Pengambilan'!Q44,'Pelan Pengambilan'!S44,'Pelan Pengambilan'!U44,'Pelan Pengambilan'!W44,'Pelan Pengambilan'!Y44,'Pelan Pengambilan'!AA44,'Pelan Pengambilan'!AC44,'Pelan Pengambilan'!AE44)/COUNT('Pelan Pengambilan'!H44,'Pelan Pengambilan'!J44,'Pelan Pengambilan'!L44,'Pelan Pengambilan'!N44,'Pelan Pengambilan'!P44,'Pelan Pengambilan'!R44,'Pelan Pengambilan'!T44,'Pelan Pengambilan'!V44,'Pelan Pengambilan'!X44,'Pelan Pengambilan'!Z44,'Pelan Pengambilan'!AB44,'Pelan Pengambilan'!AD44)),"")</f>
        <v/>
      </c>
      <c r="F82" s="150" t="str">
        <f>IFERROR(IF('Pelan Pengambilan'!G44="","",'Pelan Pengambilan'!G44),"")</f>
        <v/>
      </c>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c r="BI82" s="151"/>
      <c r="BJ82" s="151"/>
      <c r="BK82" s="151"/>
      <c r="BL82" s="151"/>
      <c r="BM82" s="151"/>
      <c r="BN82" s="151"/>
      <c r="BO82" s="151"/>
      <c r="BP82" s="151"/>
      <c r="BQ82" s="151"/>
      <c r="BR82" s="151"/>
      <c r="BS82" s="151"/>
      <c r="BT82" s="151"/>
      <c r="BU82" s="151"/>
      <c r="BV82" s="151"/>
      <c r="BW82" s="151"/>
      <c r="BX82" s="151"/>
      <c r="BY82" s="151"/>
      <c r="BZ82" s="151"/>
      <c r="CA82" s="151"/>
      <c r="CB82" s="151"/>
      <c r="CC82" s="151"/>
      <c r="CD82" s="151"/>
      <c r="CE82" s="151"/>
      <c r="CF82" s="151"/>
      <c r="CG82" s="151"/>
      <c r="CH82" s="151"/>
      <c r="CI82" s="151"/>
      <c r="CJ82" s="151"/>
      <c r="CK82" s="151"/>
      <c r="CL82" s="151"/>
      <c r="CM82" s="151"/>
      <c r="CN82" s="151"/>
      <c r="CO82" s="151"/>
      <c r="CP82" s="151"/>
      <c r="CQ82" s="151"/>
      <c r="CR82" s="151"/>
      <c r="CS82" s="151"/>
      <c r="CT82" s="151"/>
      <c r="CU82" s="151"/>
      <c r="CV82" s="151"/>
      <c r="CW82" s="151"/>
      <c r="CX82" s="151"/>
      <c r="CY82" s="151"/>
      <c r="CZ82" s="151"/>
      <c r="DA82" s="151"/>
      <c r="DB82" s="151"/>
      <c r="DC82" s="151"/>
      <c r="DD82" s="151"/>
      <c r="DE82" s="151"/>
      <c r="DF82" s="151"/>
      <c r="DG82" s="151"/>
      <c r="DH82" s="147" t="str">
        <f>'Pelan Pengambilan'!AF44</f>
        <v/>
      </c>
      <c r="DI82" s="147"/>
      <c r="DJ82" s="3">
        <f>IFERROR(MIN('Pelan Pengambilan'!H44,'Pelan Pengambilan'!J44,'Pelan Pengambilan'!L44,'Pelan Pengambilan'!N44,'Pelan Pengambilan'!P44,'Pelan Pengambilan'!R44,'Pelan Pengambilan'!T44,'Pelan Pengambilan'!V44,'Pelan Pengambilan'!X44,'Pelan Pengambilan'!Z44,'Pelan Pengambilan'!AB44,'Pelan Pengambilan'!AD44),"")</f>
        <v>0</v>
      </c>
      <c r="DK82" s="3">
        <f>IFERROR(MAX('Pelan Pengambilan'!H44,'Pelan Pengambilan'!J44,'Pelan Pengambilan'!L44,'Pelan Pengambilan'!N44,'Pelan Pengambilan'!P44,'Pelan Pengambilan'!R44,'Pelan Pengambilan'!T44,'Pelan Pengambilan'!V44,'Pelan Pengambilan'!X44,'Pelan Pengambilan'!Z44,'Pelan Pengambilan'!AB44,'Pelan Pengambilan'!AD44),"")</f>
        <v>0</v>
      </c>
      <c r="DL82" s="3">
        <f>IFERROR(MIN('Pelan Pengambilan'!I44,'Pelan Pengambilan'!K44,'Pelan Pengambilan'!M44,'Pelan Pengambilan'!O44,'Pelan Pengambilan'!Q44,'Pelan Pengambilan'!S44,'Pelan Pengambilan'!U44,'Pelan Pengambilan'!W44,'Pelan Pengambilan'!Y44,'Pelan Pengambilan'!AA44,'Pelan Pengambilan'!AC44,'Pelan Pengambilan'!AE44),"")</f>
        <v>0</v>
      </c>
      <c r="DM82" s="3">
        <f>IFERROR(MAX('Pelan Pengambilan'!I44,'Pelan Pengambilan'!K44,'Pelan Pengambilan'!M44,'Pelan Pengambilan'!O44,'Pelan Pengambilan'!Q44,'Pelan Pengambilan'!S44,'Pelan Pengambilan'!U44,'Pelan Pengambilan'!W44,'Pelan Pengambilan'!Y44,'Pelan Pengambilan'!AA44,'Pelan Pengambilan'!AC44,'Pelan Pengambilan'!AE44),"")</f>
        <v>0</v>
      </c>
    </row>
    <row r="83" ht="19.5" customHeight="1">
      <c r="A83" s="39"/>
      <c r="B83" s="39"/>
      <c r="C83" s="39"/>
      <c r="D83" s="148" t="s">
        <v>276</v>
      </c>
      <c r="E83" s="39"/>
      <c r="F83" s="39"/>
      <c r="G83" s="151"/>
      <c r="H83" s="151"/>
      <c r="I83" s="151"/>
      <c r="J83" s="151"/>
      <c r="K83" s="151"/>
      <c r="L83" s="151"/>
      <c r="M83" s="151"/>
      <c r="N83" s="151"/>
      <c r="O83" s="151"/>
      <c r="P83" s="151"/>
      <c r="Q83" s="151"/>
      <c r="R83" s="151"/>
      <c r="S83" s="151"/>
      <c r="T83" s="151"/>
      <c r="U83" s="151"/>
      <c r="V83" s="151"/>
      <c r="W83" s="151"/>
      <c r="X83" s="151"/>
      <c r="Y83" s="151"/>
      <c r="Z83" s="151"/>
      <c r="AA83" s="151"/>
      <c r="AB83" s="151"/>
      <c r="AC83" s="151"/>
      <c r="AD83" s="151"/>
      <c r="AE83" s="151"/>
      <c r="AF83" s="151"/>
      <c r="AG83" s="151"/>
      <c r="AH83" s="151"/>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c r="BI83" s="151"/>
      <c r="BJ83" s="151"/>
      <c r="BK83" s="151"/>
      <c r="BL83" s="151"/>
      <c r="BM83" s="151"/>
      <c r="BN83" s="151"/>
      <c r="BO83" s="151"/>
      <c r="BP83" s="151"/>
      <c r="BQ83" s="151"/>
      <c r="BR83" s="151"/>
      <c r="BS83" s="151"/>
      <c r="BT83" s="151"/>
      <c r="BU83" s="151"/>
      <c r="BV83" s="151"/>
      <c r="BW83" s="151"/>
      <c r="BX83" s="151"/>
      <c r="BY83" s="151"/>
      <c r="BZ83" s="151"/>
      <c r="CA83" s="151"/>
      <c r="CB83" s="151"/>
      <c r="CC83" s="151"/>
      <c r="CD83" s="151"/>
      <c r="CE83" s="151"/>
      <c r="CF83" s="151"/>
      <c r="CG83" s="151"/>
      <c r="CH83" s="151"/>
      <c r="CI83" s="151"/>
      <c r="CJ83" s="151"/>
      <c r="CK83" s="151"/>
      <c r="CL83" s="151"/>
      <c r="CM83" s="151"/>
      <c r="CN83" s="151"/>
      <c r="CO83" s="151"/>
      <c r="CP83" s="151"/>
      <c r="CQ83" s="151"/>
      <c r="CR83" s="151"/>
      <c r="CS83" s="151"/>
      <c r="CT83" s="151"/>
      <c r="CU83" s="151"/>
      <c r="CV83" s="151"/>
      <c r="CW83" s="151"/>
      <c r="CX83" s="151"/>
      <c r="CY83" s="151"/>
      <c r="CZ83" s="151"/>
      <c r="DA83" s="151"/>
      <c r="DB83" s="151"/>
      <c r="DC83" s="151"/>
      <c r="DD83" s="151"/>
      <c r="DE83" s="151"/>
      <c r="DF83" s="151"/>
      <c r="DG83" s="151"/>
      <c r="DH83" s="39"/>
      <c r="DI83" s="39"/>
      <c r="DJ83" s="3"/>
      <c r="DK83" s="3"/>
      <c r="DL83" s="3"/>
      <c r="DM83" s="3"/>
    </row>
    <row r="84" ht="19.5" customHeight="1">
      <c r="A84" s="146" t="str">
        <f>'Pelan Pengambilan'!B45</f>
        <v/>
      </c>
      <c r="B84" s="147" t="str">
        <f>'Pelan Pengambilan'!C45</f>
        <v/>
      </c>
      <c r="C84" s="146" t="str">
        <f t="array" ref="C84">IFERROR(IF(INDEX(Strategi!$F$5:$F$84,MATCH(LARGE(Strategi!$K$5:$K$84,40),Strategi!$K$5:$K$84,0))="","","("&amp;COUNTIFS('Pelan Pengambilan'!$B$6:$B$45,'Pelan Pengambilan'!$B45,'Pelan Pengambilan'!$C$6:$C$45,'Pelan Pengambilan'!$C45)&amp;") "&amp;INDEX(Strategi!$F$5:$F$84,MATCH(LARGE(Strategi!$K$5:$K$84,40),Strategi!$K$5:$K$84,0))),"")</f>
        <v/>
      </c>
      <c r="D84" s="148" t="s">
        <v>275</v>
      </c>
      <c r="E84" s="149" t="str">
        <f>IFERROR(IF(COUNT('Pelan Pengambilan'!H45,'Pelan Pengambilan'!J45,'Pelan Pengambilan'!L45,'Pelan Pengambilan'!N45,'Pelan Pengambilan'!P45,'Pelan Pengambilan'!R45,'Pelan Pengambilan'!T45,'Pelan Pengambilan'!V45,'Pelan Pengambilan'!X45,'Pelan Pengambilan'!Z45,'Pelan Pengambilan'!AB45,'Pelan Pengambilan'!AD45)=0,"",COUNT('Pelan Pengambilan'!I45,'Pelan Pengambilan'!K45,'Pelan Pengambilan'!M45,'Pelan Pengambilan'!O45,'Pelan Pengambilan'!Q45,'Pelan Pengambilan'!S45,'Pelan Pengambilan'!U45,'Pelan Pengambilan'!W45,'Pelan Pengambilan'!Y45,'Pelan Pengambilan'!AA45,'Pelan Pengambilan'!AC45,'Pelan Pengambilan'!AE45)/COUNT('Pelan Pengambilan'!H45,'Pelan Pengambilan'!J45,'Pelan Pengambilan'!L45,'Pelan Pengambilan'!N45,'Pelan Pengambilan'!P45,'Pelan Pengambilan'!R45,'Pelan Pengambilan'!T45,'Pelan Pengambilan'!V45,'Pelan Pengambilan'!X45,'Pelan Pengambilan'!Z45,'Pelan Pengambilan'!AB45,'Pelan Pengambilan'!AD45)),"")</f>
        <v/>
      </c>
      <c r="F84" s="150" t="str">
        <f>IFERROR(IF('Pelan Pengambilan'!G45="","",'Pelan Pengambilan'!G45),"")</f>
        <v/>
      </c>
      <c r="G84" s="151"/>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c r="BM84" s="151"/>
      <c r="BN84" s="151"/>
      <c r="BO84" s="151"/>
      <c r="BP84" s="151"/>
      <c r="BQ84" s="151"/>
      <c r="BR84" s="151"/>
      <c r="BS84" s="151"/>
      <c r="BT84" s="151"/>
      <c r="BU84" s="151"/>
      <c r="BV84" s="151"/>
      <c r="BW84" s="151"/>
      <c r="BX84" s="151"/>
      <c r="BY84" s="151"/>
      <c r="BZ84" s="151"/>
      <c r="CA84" s="151"/>
      <c r="CB84" s="151"/>
      <c r="CC84" s="151"/>
      <c r="CD84" s="151"/>
      <c r="CE84" s="151"/>
      <c r="CF84" s="151"/>
      <c r="CG84" s="151"/>
      <c r="CH84" s="151"/>
      <c r="CI84" s="151"/>
      <c r="CJ84" s="151"/>
      <c r="CK84" s="151"/>
      <c r="CL84" s="151"/>
      <c r="CM84" s="151"/>
      <c r="CN84" s="151"/>
      <c r="CO84" s="151"/>
      <c r="CP84" s="151"/>
      <c r="CQ84" s="151"/>
      <c r="CR84" s="151"/>
      <c r="CS84" s="151"/>
      <c r="CT84" s="151"/>
      <c r="CU84" s="151"/>
      <c r="CV84" s="151"/>
      <c r="CW84" s="151"/>
      <c r="CX84" s="151"/>
      <c r="CY84" s="151"/>
      <c r="CZ84" s="151"/>
      <c r="DA84" s="151"/>
      <c r="DB84" s="151"/>
      <c r="DC84" s="151"/>
      <c r="DD84" s="151"/>
      <c r="DE84" s="151"/>
      <c r="DF84" s="151"/>
      <c r="DG84" s="151"/>
      <c r="DH84" s="147" t="str">
        <f>'Pelan Pengambilan'!AF45</f>
        <v/>
      </c>
      <c r="DI84" s="147"/>
      <c r="DJ84" s="3">
        <f>IFERROR(MIN('Pelan Pengambilan'!H45,'Pelan Pengambilan'!J45,'Pelan Pengambilan'!L45,'Pelan Pengambilan'!N45,'Pelan Pengambilan'!P45,'Pelan Pengambilan'!R45,'Pelan Pengambilan'!T45,'Pelan Pengambilan'!V45,'Pelan Pengambilan'!X45,'Pelan Pengambilan'!Z45,'Pelan Pengambilan'!AB45,'Pelan Pengambilan'!AD45),"")</f>
        <v>0</v>
      </c>
      <c r="DK84" s="3">
        <f>IFERROR(MAX('Pelan Pengambilan'!H45,'Pelan Pengambilan'!J45,'Pelan Pengambilan'!L45,'Pelan Pengambilan'!N45,'Pelan Pengambilan'!P45,'Pelan Pengambilan'!R45,'Pelan Pengambilan'!T45,'Pelan Pengambilan'!V45,'Pelan Pengambilan'!X45,'Pelan Pengambilan'!Z45,'Pelan Pengambilan'!AB45,'Pelan Pengambilan'!AD45),"")</f>
        <v>0</v>
      </c>
      <c r="DL84" s="3">
        <f>IFERROR(MIN('Pelan Pengambilan'!I45,'Pelan Pengambilan'!K45,'Pelan Pengambilan'!M45,'Pelan Pengambilan'!O45,'Pelan Pengambilan'!Q45,'Pelan Pengambilan'!S45,'Pelan Pengambilan'!U45,'Pelan Pengambilan'!W45,'Pelan Pengambilan'!Y45,'Pelan Pengambilan'!AA45,'Pelan Pengambilan'!AC45,'Pelan Pengambilan'!AE45),"")</f>
        <v>0</v>
      </c>
      <c r="DM84" s="3">
        <f>IFERROR(MAX('Pelan Pengambilan'!I45,'Pelan Pengambilan'!K45,'Pelan Pengambilan'!M45,'Pelan Pengambilan'!O45,'Pelan Pengambilan'!Q45,'Pelan Pengambilan'!S45,'Pelan Pengambilan'!U45,'Pelan Pengambilan'!W45,'Pelan Pengambilan'!Y45,'Pelan Pengambilan'!AA45,'Pelan Pengambilan'!AC45,'Pelan Pengambilan'!AE45),"")</f>
        <v>0</v>
      </c>
    </row>
    <row r="85" ht="19.5" customHeight="1">
      <c r="A85" s="39"/>
      <c r="B85" s="39"/>
      <c r="C85" s="39"/>
      <c r="D85" s="148" t="s">
        <v>276</v>
      </c>
      <c r="E85" s="39"/>
      <c r="F85" s="39"/>
      <c r="G85" s="151"/>
      <c r="H85" s="151"/>
      <c r="I85" s="151"/>
      <c r="J85" s="151"/>
      <c r="K85" s="151"/>
      <c r="L85" s="151"/>
      <c r="M85" s="151"/>
      <c r="N85" s="151"/>
      <c r="O85" s="151"/>
      <c r="P85" s="151"/>
      <c r="Q85" s="151"/>
      <c r="R85" s="151"/>
      <c r="S85" s="151"/>
      <c r="T85" s="151"/>
      <c r="U85" s="151"/>
      <c r="V85" s="151"/>
      <c r="W85" s="151"/>
      <c r="X85" s="151"/>
      <c r="Y85" s="151"/>
      <c r="Z85" s="151"/>
      <c r="AA85" s="151"/>
      <c r="AB85" s="151"/>
      <c r="AC85" s="151"/>
      <c r="AD85" s="151"/>
      <c r="AE85" s="151"/>
      <c r="AF85" s="151"/>
      <c r="AG85" s="151"/>
      <c r="AH85" s="151"/>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c r="BI85" s="151"/>
      <c r="BJ85" s="151"/>
      <c r="BK85" s="151"/>
      <c r="BL85" s="151"/>
      <c r="BM85" s="151"/>
      <c r="BN85" s="151"/>
      <c r="BO85" s="151"/>
      <c r="BP85" s="151"/>
      <c r="BQ85" s="151"/>
      <c r="BR85" s="151"/>
      <c r="BS85" s="151"/>
      <c r="BT85" s="151"/>
      <c r="BU85" s="151"/>
      <c r="BV85" s="151"/>
      <c r="BW85" s="151"/>
      <c r="BX85" s="151"/>
      <c r="BY85" s="151"/>
      <c r="BZ85" s="151"/>
      <c r="CA85" s="151"/>
      <c r="CB85" s="151"/>
      <c r="CC85" s="151"/>
      <c r="CD85" s="151"/>
      <c r="CE85" s="151"/>
      <c r="CF85" s="151"/>
      <c r="CG85" s="151"/>
      <c r="CH85" s="151"/>
      <c r="CI85" s="151"/>
      <c r="CJ85" s="151"/>
      <c r="CK85" s="151"/>
      <c r="CL85" s="151"/>
      <c r="CM85" s="151"/>
      <c r="CN85" s="151"/>
      <c r="CO85" s="151"/>
      <c r="CP85" s="151"/>
      <c r="CQ85" s="151"/>
      <c r="CR85" s="151"/>
      <c r="CS85" s="151"/>
      <c r="CT85" s="151"/>
      <c r="CU85" s="151"/>
      <c r="CV85" s="151"/>
      <c r="CW85" s="151"/>
      <c r="CX85" s="151"/>
      <c r="CY85" s="151"/>
      <c r="CZ85" s="151"/>
      <c r="DA85" s="151"/>
      <c r="DB85" s="151"/>
      <c r="DC85" s="151"/>
      <c r="DD85" s="151"/>
      <c r="DE85" s="151"/>
      <c r="DF85" s="151"/>
      <c r="DG85" s="151"/>
      <c r="DH85" s="39"/>
      <c r="DI85" s="39"/>
      <c r="DJ85" s="3"/>
      <c r="DK85" s="3"/>
      <c r="DL85" s="3"/>
      <c r="DM85" s="3"/>
    </row>
    <row r="86" ht="19.5" customHeight="1">
      <c r="A86" s="146" t="str">
        <f>'Pelan Pengambilan'!B46</f>
        <v/>
      </c>
      <c r="B86" s="147" t="str">
        <f>'Pelan Pengambilan'!C46</f>
        <v/>
      </c>
      <c r="C86" s="146" t="str">
        <f t="array" ref="C86">IFERROR(IF(INDEX(Strategi!$F$5:$F$84,MATCH(LARGE(Strategi!$K$5:$K$84,41),Strategi!$K$5:$K$84,0))="","","("&amp;COUNTIFS('Pelan Pengambilan'!$B$6:$B$46,'Pelan Pengambilan'!$B46,'Pelan Pengambilan'!$C$6:$C$46,'Pelan Pengambilan'!$C46)&amp;") "&amp;INDEX(Strategi!$F$5:$F$84,MATCH(LARGE(Strategi!$K$5:$K$84,41),Strategi!$K$5:$K$84,0))),"")</f>
        <v/>
      </c>
      <c r="D86" s="148" t="s">
        <v>275</v>
      </c>
      <c r="E86" s="149" t="str">
        <f>IFERROR(IF(COUNT('Pelan Pengambilan'!H46,'Pelan Pengambilan'!J46,'Pelan Pengambilan'!L46,'Pelan Pengambilan'!N46,'Pelan Pengambilan'!P46,'Pelan Pengambilan'!R46,'Pelan Pengambilan'!T46,'Pelan Pengambilan'!V46,'Pelan Pengambilan'!X46,'Pelan Pengambilan'!Z46,'Pelan Pengambilan'!AB46,'Pelan Pengambilan'!AD46)=0,"",COUNT('Pelan Pengambilan'!I46,'Pelan Pengambilan'!K46,'Pelan Pengambilan'!M46,'Pelan Pengambilan'!O46,'Pelan Pengambilan'!Q46,'Pelan Pengambilan'!S46,'Pelan Pengambilan'!U46,'Pelan Pengambilan'!W46,'Pelan Pengambilan'!Y46,'Pelan Pengambilan'!AA46,'Pelan Pengambilan'!AC46,'Pelan Pengambilan'!AE46)/COUNT('Pelan Pengambilan'!H46,'Pelan Pengambilan'!J46,'Pelan Pengambilan'!L46,'Pelan Pengambilan'!N46,'Pelan Pengambilan'!P46,'Pelan Pengambilan'!R46,'Pelan Pengambilan'!T46,'Pelan Pengambilan'!V46,'Pelan Pengambilan'!X46,'Pelan Pengambilan'!Z46,'Pelan Pengambilan'!AB46,'Pelan Pengambilan'!AD46)),"")</f>
        <v/>
      </c>
      <c r="F86" s="150" t="str">
        <f>IFERROR(IF('Pelan Pengambilan'!G46="","",'Pelan Pengambilan'!G46),"")</f>
        <v/>
      </c>
      <c r="G86" s="151"/>
      <c r="H86" s="151"/>
      <c r="I86" s="151"/>
      <c r="J86" s="151"/>
      <c r="K86" s="151"/>
      <c r="L86" s="151"/>
      <c r="M86" s="151"/>
      <c r="N86" s="151"/>
      <c r="O86" s="151"/>
      <c r="P86" s="151"/>
      <c r="Q86" s="151"/>
      <c r="R86" s="151"/>
      <c r="S86" s="151"/>
      <c r="T86" s="151"/>
      <c r="U86" s="151"/>
      <c r="V86" s="151"/>
      <c r="W86" s="151"/>
      <c r="X86" s="151"/>
      <c r="Y86" s="151"/>
      <c r="Z86" s="151"/>
      <c r="AA86" s="151"/>
      <c r="AB86" s="151"/>
      <c r="AC86" s="151"/>
      <c r="AD86" s="151"/>
      <c r="AE86" s="151"/>
      <c r="AF86" s="151"/>
      <c r="AG86" s="151"/>
      <c r="AH86" s="151"/>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c r="BI86" s="151"/>
      <c r="BJ86" s="151"/>
      <c r="BK86" s="151"/>
      <c r="BL86" s="151"/>
      <c r="BM86" s="151"/>
      <c r="BN86" s="151"/>
      <c r="BO86" s="151"/>
      <c r="BP86" s="151"/>
      <c r="BQ86" s="151"/>
      <c r="BR86" s="151"/>
      <c r="BS86" s="151"/>
      <c r="BT86" s="151"/>
      <c r="BU86" s="151"/>
      <c r="BV86" s="151"/>
      <c r="BW86" s="151"/>
      <c r="BX86" s="151"/>
      <c r="BY86" s="151"/>
      <c r="BZ86" s="151"/>
      <c r="CA86" s="151"/>
      <c r="CB86" s="151"/>
      <c r="CC86" s="151"/>
      <c r="CD86" s="151"/>
      <c r="CE86" s="151"/>
      <c r="CF86" s="151"/>
      <c r="CG86" s="151"/>
      <c r="CH86" s="151"/>
      <c r="CI86" s="151"/>
      <c r="CJ86" s="151"/>
      <c r="CK86" s="151"/>
      <c r="CL86" s="151"/>
      <c r="CM86" s="151"/>
      <c r="CN86" s="151"/>
      <c r="CO86" s="151"/>
      <c r="CP86" s="151"/>
      <c r="CQ86" s="151"/>
      <c r="CR86" s="151"/>
      <c r="CS86" s="151"/>
      <c r="CT86" s="151"/>
      <c r="CU86" s="151"/>
      <c r="CV86" s="151"/>
      <c r="CW86" s="151"/>
      <c r="CX86" s="151"/>
      <c r="CY86" s="151"/>
      <c r="CZ86" s="151"/>
      <c r="DA86" s="151"/>
      <c r="DB86" s="151"/>
      <c r="DC86" s="151"/>
      <c r="DD86" s="151"/>
      <c r="DE86" s="151"/>
      <c r="DF86" s="151"/>
      <c r="DG86" s="151"/>
      <c r="DH86" s="147" t="str">
        <f>'Pelan Pengambilan'!AF46</f>
        <v/>
      </c>
      <c r="DI86" s="147"/>
      <c r="DJ86" s="3">
        <f>IFERROR(MIN('Pelan Pengambilan'!H46,'Pelan Pengambilan'!J46,'Pelan Pengambilan'!L46,'Pelan Pengambilan'!N46,'Pelan Pengambilan'!P46,'Pelan Pengambilan'!R46,'Pelan Pengambilan'!T46,'Pelan Pengambilan'!V46,'Pelan Pengambilan'!X46,'Pelan Pengambilan'!Z46,'Pelan Pengambilan'!AB46,'Pelan Pengambilan'!AD46),"")</f>
        <v>0</v>
      </c>
      <c r="DK86" s="3">
        <f>IFERROR(MAX('Pelan Pengambilan'!H46,'Pelan Pengambilan'!J46,'Pelan Pengambilan'!L46,'Pelan Pengambilan'!N46,'Pelan Pengambilan'!P46,'Pelan Pengambilan'!R46,'Pelan Pengambilan'!T46,'Pelan Pengambilan'!V46,'Pelan Pengambilan'!X46,'Pelan Pengambilan'!Z46,'Pelan Pengambilan'!AB46,'Pelan Pengambilan'!AD46),"")</f>
        <v>0</v>
      </c>
      <c r="DL86" s="3">
        <f>IFERROR(MIN('Pelan Pengambilan'!I46,'Pelan Pengambilan'!K46,'Pelan Pengambilan'!M46,'Pelan Pengambilan'!O46,'Pelan Pengambilan'!Q46,'Pelan Pengambilan'!S46,'Pelan Pengambilan'!U46,'Pelan Pengambilan'!W46,'Pelan Pengambilan'!Y46,'Pelan Pengambilan'!AA46,'Pelan Pengambilan'!AC46,'Pelan Pengambilan'!AE46),"")</f>
        <v>0</v>
      </c>
      <c r="DM86" s="3">
        <f>IFERROR(MAX('Pelan Pengambilan'!I46,'Pelan Pengambilan'!K46,'Pelan Pengambilan'!M46,'Pelan Pengambilan'!O46,'Pelan Pengambilan'!Q46,'Pelan Pengambilan'!S46,'Pelan Pengambilan'!U46,'Pelan Pengambilan'!W46,'Pelan Pengambilan'!Y46,'Pelan Pengambilan'!AA46,'Pelan Pengambilan'!AC46,'Pelan Pengambilan'!AE46),"")</f>
        <v>0</v>
      </c>
    </row>
    <row r="87" ht="19.5" customHeight="1">
      <c r="A87" s="39"/>
      <c r="B87" s="39"/>
      <c r="C87" s="39"/>
      <c r="D87" s="148" t="s">
        <v>276</v>
      </c>
      <c r="E87" s="39"/>
      <c r="F87" s="39"/>
      <c r="G87" s="151"/>
      <c r="H87" s="151"/>
      <c r="I87" s="151"/>
      <c r="J87" s="151"/>
      <c r="K87" s="151"/>
      <c r="L87" s="151"/>
      <c r="M87" s="151"/>
      <c r="N87" s="151"/>
      <c r="O87" s="151"/>
      <c r="P87" s="151"/>
      <c r="Q87" s="151"/>
      <c r="R87" s="151"/>
      <c r="S87" s="151"/>
      <c r="T87" s="151"/>
      <c r="U87" s="151"/>
      <c r="V87" s="151"/>
      <c r="W87" s="151"/>
      <c r="X87" s="151"/>
      <c r="Y87" s="151"/>
      <c r="Z87" s="151"/>
      <c r="AA87" s="151"/>
      <c r="AB87" s="151"/>
      <c r="AC87" s="151"/>
      <c r="AD87" s="151"/>
      <c r="AE87" s="151"/>
      <c r="AF87" s="151"/>
      <c r="AG87" s="151"/>
      <c r="AH87" s="151"/>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c r="BI87" s="151"/>
      <c r="BJ87" s="151"/>
      <c r="BK87" s="151"/>
      <c r="BL87" s="151"/>
      <c r="BM87" s="151"/>
      <c r="BN87" s="151"/>
      <c r="BO87" s="151"/>
      <c r="BP87" s="151"/>
      <c r="BQ87" s="151"/>
      <c r="BR87" s="151"/>
      <c r="BS87" s="151"/>
      <c r="BT87" s="151"/>
      <c r="BU87" s="151"/>
      <c r="BV87" s="151"/>
      <c r="BW87" s="151"/>
      <c r="BX87" s="151"/>
      <c r="BY87" s="151"/>
      <c r="BZ87" s="151"/>
      <c r="CA87" s="151"/>
      <c r="CB87" s="151"/>
      <c r="CC87" s="151"/>
      <c r="CD87" s="151"/>
      <c r="CE87" s="151"/>
      <c r="CF87" s="151"/>
      <c r="CG87" s="151"/>
      <c r="CH87" s="151"/>
      <c r="CI87" s="151"/>
      <c r="CJ87" s="151"/>
      <c r="CK87" s="151"/>
      <c r="CL87" s="151"/>
      <c r="CM87" s="151"/>
      <c r="CN87" s="151"/>
      <c r="CO87" s="151"/>
      <c r="CP87" s="151"/>
      <c r="CQ87" s="151"/>
      <c r="CR87" s="151"/>
      <c r="CS87" s="151"/>
      <c r="CT87" s="151"/>
      <c r="CU87" s="151"/>
      <c r="CV87" s="151"/>
      <c r="CW87" s="151"/>
      <c r="CX87" s="151"/>
      <c r="CY87" s="151"/>
      <c r="CZ87" s="151"/>
      <c r="DA87" s="151"/>
      <c r="DB87" s="151"/>
      <c r="DC87" s="151"/>
      <c r="DD87" s="151"/>
      <c r="DE87" s="151"/>
      <c r="DF87" s="151"/>
      <c r="DG87" s="151"/>
      <c r="DH87" s="39"/>
      <c r="DI87" s="39"/>
      <c r="DJ87" s="3"/>
      <c r="DK87" s="3"/>
      <c r="DL87" s="3"/>
      <c r="DM87" s="3"/>
    </row>
    <row r="88" ht="19.5" customHeight="1">
      <c r="A88" s="146" t="str">
        <f>'Pelan Pengambilan'!B47</f>
        <v/>
      </c>
      <c r="B88" s="147" t="str">
        <f>'Pelan Pengambilan'!C47</f>
        <v/>
      </c>
      <c r="C88" s="146" t="str">
        <f t="array" ref="C88">IFERROR(IF(INDEX(Strategi!$F$5:$F$84,MATCH(LARGE(Strategi!$K$5:$K$84,42),Strategi!$K$5:$K$84,0))="","","("&amp;COUNTIFS('Pelan Pengambilan'!$B$6:$B$47,'Pelan Pengambilan'!$B47,'Pelan Pengambilan'!$C$6:$C$47,'Pelan Pengambilan'!$C47)&amp;") "&amp;INDEX(Strategi!$F$5:$F$84,MATCH(LARGE(Strategi!$K$5:$K$84,42),Strategi!$K$5:$K$84,0))),"")</f>
        <v/>
      </c>
      <c r="D88" s="148" t="s">
        <v>275</v>
      </c>
      <c r="E88" s="149" t="str">
        <f>IFERROR(IF(COUNT('Pelan Pengambilan'!H47,'Pelan Pengambilan'!J47,'Pelan Pengambilan'!L47,'Pelan Pengambilan'!N47,'Pelan Pengambilan'!P47,'Pelan Pengambilan'!R47,'Pelan Pengambilan'!T47,'Pelan Pengambilan'!V47,'Pelan Pengambilan'!X47,'Pelan Pengambilan'!Z47,'Pelan Pengambilan'!AB47,'Pelan Pengambilan'!AD47)=0,"",COUNT('Pelan Pengambilan'!I47,'Pelan Pengambilan'!K47,'Pelan Pengambilan'!M47,'Pelan Pengambilan'!O47,'Pelan Pengambilan'!Q47,'Pelan Pengambilan'!S47,'Pelan Pengambilan'!U47,'Pelan Pengambilan'!W47,'Pelan Pengambilan'!Y47,'Pelan Pengambilan'!AA47,'Pelan Pengambilan'!AC47,'Pelan Pengambilan'!AE47)/COUNT('Pelan Pengambilan'!H47,'Pelan Pengambilan'!J47,'Pelan Pengambilan'!L47,'Pelan Pengambilan'!N47,'Pelan Pengambilan'!P47,'Pelan Pengambilan'!R47,'Pelan Pengambilan'!T47,'Pelan Pengambilan'!V47,'Pelan Pengambilan'!X47,'Pelan Pengambilan'!Z47,'Pelan Pengambilan'!AB47,'Pelan Pengambilan'!AD47)),"")</f>
        <v/>
      </c>
      <c r="F88" s="150" t="str">
        <f>IFERROR(IF('Pelan Pengambilan'!G47="","",'Pelan Pengambilan'!G47),"")</f>
        <v/>
      </c>
      <c r="G88" s="151"/>
      <c r="H88" s="151"/>
      <c r="I88" s="151"/>
      <c r="J88" s="151"/>
      <c r="K88" s="151"/>
      <c r="L88" s="151"/>
      <c r="M88" s="151"/>
      <c r="N88" s="151"/>
      <c r="O88" s="151"/>
      <c r="P88" s="151"/>
      <c r="Q88" s="151"/>
      <c r="R88" s="151"/>
      <c r="S88" s="151"/>
      <c r="T88" s="151"/>
      <c r="U88" s="151"/>
      <c r="V88" s="151"/>
      <c r="W88" s="151"/>
      <c r="X88" s="151"/>
      <c r="Y88" s="151"/>
      <c r="Z88" s="151"/>
      <c r="AA88" s="151"/>
      <c r="AB88" s="151"/>
      <c r="AC88" s="151"/>
      <c r="AD88" s="151"/>
      <c r="AE88" s="151"/>
      <c r="AF88" s="151"/>
      <c r="AG88" s="151"/>
      <c r="AH88" s="151"/>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c r="BI88" s="151"/>
      <c r="BJ88" s="151"/>
      <c r="BK88" s="151"/>
      <c r="BL88" s="151"/>
      <c r="BM88" s="151"/>
      <c r="BN88" s="151"/>
      <c r="BO88" s="151"/>
      <c r="BP88" s="151"/>
      <c r="BQ88" s="151"/>
      <c r="BR88" s="151"/>
      <c r="BS88" s="151"/>
      <c r="BT88" s="151"/>
      <c r="BU88" s="151"/>
      <c r="BV88" s="151"/>
      <c r="BW88" s="151"/>
      <c r="BX88" s="151"/>
      <c r="BY88" s="151"/>
      <c r="BZ88" s="151"/>
      <c r="CA88" s="151"/>
      <c r="CB88" s="151"/>
      <c r="CC88" s="151"/>
      <c r="CD88" s="151"/>
      <c r="CE88" s="151"/>
      <c r="CF88" s="151"/>
      <c r="CG88" s="151"/>
      <c r="CH88" s="151"/>
      <c r="CI88" s="151"/>
      <c r="CJ88" s="151"/>
      <c r="CK88" s="151"/>
      <c r="CL88" s="151"/>
      <c r="CM88" s="151"/>
      <c r="CN88" s="151"/>
      <c r="CO88" s="151"/>
      <c r="CP88" s="151"/>
      <c r="CQ88" s="151"/>
      <c r="CR88" s="151"/>
      <c r="CS88" s="151"/>
      <c r="CT88" s="151"/>
      <c r="CU88" s="151"/>
      <c r="CV88" s="151"/>
      <c r="CW88" s="151"/>
      <c r="CX88" s="151"/>
      <c r="CY88" s="151"/>
      <c r="CZ88" s="151"/>
      <c r="DA88" s="151"/>
      <c r="DB88" s="151"/>
      <c r="DC88" s="151"/>
      <c r="DD88" s="151"/>
      <c r="DE88" s="151"/>
      <c r="DF88" s="151"/>
      <c r="DG88" s="151"/>
      <c r="DH88" s="147" t="str">
        <f>'Pelan Pengambilan'!AF47</f>
        <v/>
      </c>
      <c r="DI88" s="147"/>
      <c r="DJ88" s="3">
        <f>IFERROR(MIN('Pelan Pengambilan'!H47,'Pelan Pengambilan'!J47,'Pelan Pengambilan'!L47,'Pelan Pengambilan'!N47,'Pelan Pengambilan'!P47,'Pelan Pengambilan'!R47,'Pelan Pengambilan'!T47,'Pelan Pengambilan'!V47,'Pelan Pengambilan'!X47,'Pelan Pengambilan'!Z47,'Pelan Pengambilan'!AB47,'Pelan Pengambilan'!AD47),"")</f>
        <v>0</v>
      </c>
      <c r="DK88" s="3">
        <f>IFERROR(MAX('Pelan Pengambilan'!H47,'Pelan Pengambilan'!J47,'Pelan Pengambilan'!L47,'Pelan Pengambilan'!N47,'Pelan Pengambilan'!P47,'Pelan Pengambilan'!R47,'Pelan Pengambilan'!T47,'Pelan Pengambilan'!V47,'Pelan Pengambilan'!X47,'Pelan Pengambilan'!Z47,'Pelan Pengambilan'!AB47,'Pelan Pengambilan'!AD47),"")</f>
        <v>0</v>
      </c>
      <c r="DL88" s="3">
        <f>IFERROR(MIN('Pelan Pengambilan'!I47,'Pelan Pengambilan'!K47,'Pelan Pengambilan'!M47,'Pelan Pengambilan'!O47,'Pelan Pengambilan'!Q47,'Pelan Pengambilan'!S47,'Pelan Pengambilan'!U47,'Pelan Pengambilan'!W47,'Pelan Pengambilan'!Y47,'Pelan Pengambilan'!AA47,'Pelan Pengambilan'!AC47,'Pelan Pengambilan'!AE47),"")</f>
        <v>0</v>
      </c>
      <c r="DM88" s="3">
        <f>IFERROR(MAX('Pelan Pengambilan'!I47,'Pelan Pengambilan'!K47,'Pelan Pengambilan'!M47,'Pelan Pengambilan'!O47,'Pelan Pengambilan'!Q47,'Pelan Pengambilan'!S47,'Pelan Pengambilan'!U47,'Pelan Pengambilan'!W47,'Pelan Pengambilan'!Y47,'Pelan Pengambilan'!AA47,'Pelan Pengambilan'!AC47,'Pelan Pengambilan'!AE47),"")</f>
        <v>0</v>
      </c>
    </row>
    <row r="89" ht="19.5" customHeight="1">
      <c r="A89" s="39"/>
      <c r="B89" s="39"/>
      <c r="C89" s="39"/>
      <c r="D89" s="148" t="s">
        <v>276</v>
      </c>
      <c r="E89" s="39"/>
      <c r="F89" s="39"/>
      <c r="G89" s="151"/>
      <c r="H89" s="151"/>
      <c r="I89" s="151"/>
      <c r="J89" s="151"/>
      <c r="K89" s="151"/>
      <c r="L89" s="151"/>
      <c r="M89" s="151"/>
      <c r="N89" s="151"/>
      <c r="O89" s="151"/>
      <c r="P89" s="151"/>
      <c r="Q89" s="151"/>
      <c r="R89" s="151"/>
      <c r="S89" s="151"/>
      <c r="T89" s="151"/>
      <c r="U89" s="151"/>
      <c r="V89" s="151"/>
      <c r="W89" s="151"/>
      <c r="X89" s="151"/>
      <c r="Y89" s="151"/>
      <c r="Z89" s="151"/>
      <c r="AA89" s="151"/>
      <c r="AB89" s="151"/>
      <c r="AC89" s="151"/>
      <c r="AD89" s="151"/>
      <c r="AE89" s="151"/>
      <c r="AF89" s="151"/>
      <c r="AG89" s="151"/>
      <c r="AH89" s="151"/>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c r="BI89" s="151"/>
      <c r="BJ89" s="151"/>
      <c r="BK89" s="151"/>
      <c r="BL89" s="151"/>
      <c r="BM89" s="151"/>
      <c r="BN89" s="151"/>
      <c r="BO89" s="151"/>
      <c r="BP89" s="151"/>
      <c r="BQ89" s="151"/>
      <c r="BR89" s="151"/>
      <c r="BS89" s="151"/>
      <c r="BT89" s="151"/>
      <c r="BU89" s="151"/>
      <c r="BV89" s="151"/>
      <c r="BW89" s="151"/>
      <c r="BX89" s="151"/>
      <c r="BY89" s="151"/>
      <c r="BZ89" s="151"/>
      <c r="CA89" s="151"/>
      <c r="CB89" s="151"/>
      <c r="CC89" s="151"/>
      <c r="CD89" s="151"/>
      <c r="CE89" s="151"/>
      <c r="CF89" s="151"/>
      <c r="CG89" s="151"/>
      <c r="CH89" s="151"/>
      <c r="CI89" s="151"/>
      <c r="CJ89" s="151"/>
      <c r="CK89" s="151"/>
      <c r="CL89" s="151"/>
      <c r="CM89" s="151"/>
      <c r="CN89" s="151"/>
      <c r="CO89" s="151"/>
      <c r="CP89" s="151"/>
      <c r="CQ89" s="151"/>
      <c r="CR89" s="151"/>
      <c r="CS89" s="151"/>
      <c r="CT89" s="151"/>
      <c r="CU89" s="151"/>
      <c r="CV89" s="151"/>
      <c r="CW89" s="151"/>
      <c r="CX89" s="151"/>
      <c r="CY89" s="151"/>
      <c r="CZ89" s="151"/>
      <c r="DA89" s="151"/>
      <c r="DB89" s="151"/>
      <c r="DC89" s="151"/>
      <c r="DD89" s="151"/>
      <c r="DE89" s="151"/>
      <c r="DF89" s="151"/>
      <c r="DG89" s="151"/>
      <c r="DH89" s="39"/>
      <c r="DI89" s="39"/>
      <c r="DJ89" s="3"/>
      <c r="DK89" s="3"/>
      <c r="DL89" s="3"/>
      <c r="DM89" s="3"/>
    </row>
    <row r="90" ht="19.5" customHeight="1">
      <c r="A90" s="146" t="str">
        <f>'Pelan Pengambilan'!B48</f>
        <v/>
      </c>
      <c r="B90" s="147" t="str">
        <f>'Pelan Pengambilan'!C48</f>
        <v/>
      </c>
      <c r="C90" s="146" t="str">
        <f t="array" ref="C90">IFERROR(IF(INDEX(Strategi!$F$5:$F$84,MATCH(LARGE(Strategi!$K$5:$K$84,43),Strategi!$K$5:$K$84,0))="","","("&amp;COUNTIFS('Pelan Pengambilan'!$B$6:$B$48,'Pelan Pengambilan'!$B48,'Pelan Pengambilan'!$C$6:$C$48,'Pelan Pengambilan'!$C48)&amp;") "&amp;INDEX(Strategi!$F$5:$F$84,MATCH(LARGE(Strategi!$K$5:$K$84,43),Strategi!$K$5:$K$84,0))),"")</f>
        <v/>
      </c>
      <c r="D90" s="148" t="s">
        <v>275</v>
      </c>
      <c r="E90" s="149" t="str">
        <f>IFERROR(IF(COUNT('Pelan Pengambilan'!H48,'Pelan Pengambilan'!J48,'Pelan Pengambilan'!L48,'Pelan Pengambilan'!N48,'Pelan Pengambilan'!P48,'Pelan Pengambilan'!R48,'Pelan Pengambilan'!T48,'Pelan Pengambilan'!V48,'Pelan Pengambilan'!X48,'Pelan Pengambilan'!Z48,'Pelan Pengambilan'!AB48,'Pelan Pengambilan'!AD48)=0,"",COUNT('Pelan Pengambilan'!I48,'Pelan Pengambilan'!K48,'Pelan Pengambilan'!M48,'Pelan Pengambilan'!O48,'Pelan Pengambilan'!Q48,'Pelan Pengambilan'!S48,'Pelan Pengambilan'!U48,'Pelan Pengambilan'!W48,'Pelan Pengambilan'!Y48,'Pelan Pengambilan'!AA48,'Pelan Pengambilan'!AC48,'Pelan Pengambilan'!AE48)/COUNT('Pelan Pengambilan'!H48,'Pelan Pengambilan'!J48,'Pelan Pengambilan'!L48,'Pelan Pengambilan'!N48,'Pelan Pengambilan'!P48,'Pelan Pengambilan'!R48,'Pelan Pengambilan'!T48,'Pelan Pengambilan'!V48,'Pelan Pengambilan'!X48,'Pelan Pengambilan'!Z48,'Pelan Pengambilan'!AB48,'Pelan Pengambilan'!AD48)),"")</f>
        <v/>
      </c>
      <c r="F90" s="150" t="str">
        <f>IFERROR(IF('Pelan Pengambilan'!G48="","",'Pelan Pengambilan'!G48),"")</f>
        <v/>
      </c>
      <c r="G90" s="151"/>
      <c r="H90" s="151"/>
      <c r="I90" s="151"/>
      <c r="J90" s="151"/>
      <c r="K90" s="151"/>
      <c r="L90" s="151"/>
      <c r="M90" s="151"/>
      <c r="N90" s="151"/>
      <c r="O90" s="151"/>
      <c r="P90" s="151"/>
      <c r="Q90" s="151"/>
      <c r="R90" s="151"/>
      <c r="S90" s="151"/>
      <c r="T90" s="151"/>
      <c r="U90" s="151"/>
      <c r="V90" s="151"/>
      <c r="W90" s="151"/>
      <c r="X90" s="151"/>
      <c r="Y90" s="151"/>
      <c r="Z90" s="151"/>
      <c r="AA90" s="151"/>
      <c r="AB90" s="151"/>
      <c r="AC90" s="151"/>
      <c r="AD90" s="151"/>
      <c r="AE90" s="151"/>
      <c r="AF90" s="151"/>
      <c r="AG90" s="151"/>
      <c r="AH90" s="151"/>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c r="BI90" s="151"/>
      <c r="BJ90" s="151"/>
      <c r="BK90" s="151"/>
      <c r="BL90" s="151"/>
      <c r="BM90" s="151"/>
      <c r="BN90" s="151"/>
      <c r="BO90" s="151"/>
      <c r="BP90" s="151"/>
      <c r="BQ90" s="151"/>
      <c r="BR90" s="151"/>
      <c r="BS90" s="151"/>
      <c r="BT90" s="151"/>
      <c r="BU90" s="151"/>
      <c r="BV90" s="151"/>
      <c r="BW90" s="151"/>
      <c r="BX90" s="151"/>
      <c r="BY90" s="151"/>
      <c r="BZ90" s="151"/>
      <c r="CA90" s="151"/>
      <c r="CB90" s="151"/>
      <c r="CC90" s="151"/>
      <c r="CD90" s="151"/>
      <c r="CE90" s="151"/>
      <c r="CF90" s="151"/>
      <c r="CG90" s="151"/>
      <c r="CH90" s="151"/>
      <c r="CI90" s="151"/>
      <c r="CJ90" s="151"/>
      <c r="CK90" s="151"/>
      <c r="CL90" s="151"/>
      <c r="CM90" s="151"/>
      <c r="CN90" s="151"/>
      <c r="CO90" s="151"/>
      <c r="CP90" s="151"/>
      <c r="CQ90" s="151"/>
      <c r="CR90" s="151"/>
      <c r="CS90" s="151"/>
      <c r="CT90" s="151"/>
      <c r="CU90" s="151"/>
      <c r="CV90" s="151"/>
      <c r="CW90" s="151"/>
      <c r="CX90" s="151"/>
      <c r="CY90" s="151"/>
      <c r="CZ90" s="151"/>
      <c r="DA90" s="151"/>
      <c r="DB90" s="151"/>
      <c r="DC90" s="151"/>
      <c r="DD90" s="151"/>
      <c r="DE90" s="151"/>
      <c r="DF90" s="151"/>
      <c r="DG90" s="151"/>
      <c r="DH90" s="147" t="str">
        <f>'Pelan Pengambilan'!AF48</f>
        <v/>
      </c>
      <c r="DI90" s="147"/>
      <c r="DJ90" s="3">
        <f>IFERROR(MIN('Pelan Pengambilan'!H48,'Pelan Pengambilan'!J48,'Pelan Pengambilan'!L48,'Pelan Pengambilan'!N48,'Pelan Pengambilan'!P48,'Pelan Pengambilan'!R48,'Pelan Pengambilan'!T48,'Pelan Pengambilan'!V48,'Pelan Pengambilan'!X48,'Pelan Pengambilan'!Z48,'Pelan Pengambilan'!AB48,'Pelan Pengambilan'!AD48),"")</f>
        <v>0</v>
      </c>
      <c r="DK90" s="3">
        <f>IFERROR(MAX('Pelan Pengambilan'!H48,'Pelan Pengambilan'!J48,'Pelan Pengambilan'!L48,'Pelan Pengambilan'!N48,'Pelan Pengambilan'!P48,'Pelan Pengambilan'!R48,'Pelan Pengambilan'!T48,'Pelan Pengambilan'!V48,'Pelan Pengambilan'!X48,'Pelan Pengambilan'!Z48,'Pelan Pengambilan'!AB48,'Pelan Pengambilan'!AD48),"")</f>
        <v>0</v>
      </c>
      <c r="DL90" s="3">
        <f>IFERROR(MIN('Pelan Pengambilan'!I48,'Pelan Pengambilan'!K48,'Pelan Pengambilan'!M48,'Pelan Pengambilan'!O48,'Pelan Pengambilan'!Q48,'Pelan Pengambilan'!S48,'Pelan Pengambilan'!U48,'Pelan Pengambilan'!W48,'Pelan Pengambilan'!Y48,'Pelan Pengambilan'!AA48,'Pelan Pengambilan'!AC48,'Pelan Pengambilan'!AE48),"")</f>
        <v>0</v>
      </c>
      <c r="DM90" s="3">
        <f>IFERROR(MAX('Pelan Pengambilan'!I48,'Pelan Pengambilan'!K48,'Pelan Pengambilan'!M48,'Pelan Pengambilan'!O48,'Pelan Pengambilan'!Q48,'Pelan Pengambilan'!S48,'Pelan Pengambilan'!U48,'Pelan Pengambilan'!W48,'Pelan Pengambilan'!Y48,'Pelan Pengambilan'!AA48,'Pelan Pengambilan'!AC48,'Pelan Pengambilan'!AE48),"")</f>
        <v>0</v>
      </c>
    </row>
    <row r="91" ht="19.5" customHeight="1">
      <c r="A91" s="39"/>
      <c r="B91" s="39"/>
      <c r="C91" s="39"/>
      <c r="D91" s="148" t="s">
        <v>276</v>
      </c>
      <c r="E91" s="39"/>
      <c r="F91" s="39"/>
      <c r="G91" s="151"/>
      <c r="H91" s="151"/>
      <c r="I91" s="151"/>
      <c r="J91" s="151"/>
      <c r="K91" s="151"/>
      <c r="L91" s="151"/>
      <c r="M91" s="151"/>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c r="BI91" s="151"/>
      <c r="BJ91" s="151"/>
      <c r="BK91" s="151"/>
      <c r="BL91" s="151"/>
      <c r="BM91" s="151"/>
      <c r="BN91" s="151"/>
      <c r="BO91" s="151"/>
      <c r="BP91" s="151"/>
      <c r="BQ91" s="151"/>
      <c r="BR91" s="151"/>
      <c r="BS91" s="151"/>
      <c r="BT91" s="151"/>
      <c r="BU91" s="151"/>
      <c r="BV91" s="151"/>
      <c r="BW91" s="151"/>
      <c r="BX91" s="151"/>
      <c r="BY91" s="151"/>
      <c r="BZ91" s="151"/>
      <c r="CA91" s="151"/>
      <c r="CB91" s="151"/>
      <c r="CC91" s="151"/>
      <c r="CD91" s="151"/>
      <c r="CE91" s="151"/>
      <c r="CF91" s="151"/>
      <c r="CG91" s="151"/>
      <c r="CH91" s="151"/>
      <c r="CI91" s="151"/>
      <c r="CJ91" s="151"/>
      <c r="CK91" s="151"/>
      <c r="CL91" s="151"/>
      <c r="CM91" s="151"/>
      <c r="CN91" s="151"/>
      <c r="CO91" s="151"/>
      <c r="CP91" s="151"/>
      <c r="CQ91" s="151"/>
      <c r="CR91" s="151"/>
      <c r="CS91" s="151"/>
      <c r="CT91" s="151"/>
      <c r="CU91" s="151"/>
      <c r="CV91" s="151"/>
      <c r="CW91" s="151"/>
      <c r="CX91" s="151"/>
      <c r="CY91" s="151"/>
      <c r="CZ91" s="151"/>
      <c r="DA91" s="151"/>
      <c r="DB91" s="151"/>
      <c r="DC91" s="151"/>
      <c r="DD91" s="151"/>
      <c r="DE91" s="151"/>
      <c r="DF91" s="151"/>
      <c r="DG91" s="151"/>
      <c r="DH91" s="39"/>
      <c r="DI91" s="39"/>
      <c r="DJ91" s="3"/>
      <c r="DK91" s="3"/>
      <c r="DL91" s="3"/>
      <c r="DM91" s="3"/>
    </row>
    <row r="92" ht="19.5" customHeight="1">
      <c r="A92" s="146" t="str">
        <f>'Pelan Pengambilan'!B49</f>
        <v/>
      </c>
      <c r="B92" s="147" t="str">
        <f>'Pelan Pengambilan'!C49</f>
        <v/>
      </c>
      <c r="C92" s="146" t="str">
        <f t="array" ref="C92">IFERROR(IF(INDEX(Strategi!$F$5:$F$84,MATCH(LARGE(Strategi!$K$5:$K$84,44),Strategi!$K$5:$K$84,0))="","","("&amp;COUNTIFS('Pelan Pengambilan'!$B$6:$B$49,'Pelan Pengambilan'!$B49,'Pelan Pengambilan'!$C$6:$C$49,'Pelan Pengambilan'!$C49)&amp;") "&amp;INDEX(Strategi!$F$5:$F$84,MATCH(LARGE(Strategi!$K$5:$K$84,44),Strategi!$K$5:$K$84,0))),"")</f>
        <v/>
      </c>
      <c r="D92" s="148" t="s">
        <v>275</v>
      </c>
      <c r="E92" s="149" t="str">
        <f>IFERROR(IF(COUNT('Pelan Pengambilan'!H49,'Pelan Pengambilan'!J49,'Pelan Pengambilan'!L49,'Pelan Pengambilan'!N49,'Pelan Pengambilan'!P49,'Pelan Pengambilan'!R49,'Pelan Pengambilan'!T49,'Pelan Pengambilan'!V49,'Pelan Pengambilan'!X49,'Pelan Pengambilan'!Z49,'Pelan Pengambilan'!AB49,'Pelan Pengambilan'!AD49)=0,"",COUNT('Pelan Pengambilan'!I49,'Pelan Pengambilan'!K49,'Pelan Pengambilan'!M49,'Pelan Pengambilan'!O49,'Pelan Pengambilan'!Q49,'Pelan Pengambilan'!S49,'Pelan Pengambilan'!U49,'Pelan Pengambilan'!W49,'Pelan Pengambilan'!Y49,'Pelan Pengambilan'!AA49,'Pelan Pengambilan'!AC49,'Pelan Pengambilan'!AE49)/COUNT('Pelan Pengambilan'!H49,'Pelan Pengambilan'!J49,'Pelan Pengambilan'!L49,'Pelan Pengambilan'!N49,'Pelan Pengambilan'!P49,'Pelan Pengambilan'!R49,'Pelan Pengambilan'!T49,'Pelan Pengambilan'!V49,'Pelan Pengambilan'!X49,'Pelan Pengambilan'!Z49,'Pelan Pengambilan'!AB49,'Pelan Pengambilan'!AD49)),"")</f>
        <v/>
      </c>
      <c r="F92" s="150" t="str">
        <f>IFERROR(IF('Pelan Pengambilan'!G49="","",'Pelan Pengambilan'!G49),"")</f>
        <v/>
      </c>
      <c r="G92" s="151"/>
      <c r="H92" s="151"/>
      <c r="I92" s="151"/>
      <c r="J92" s="151"/>
      <c r="K92" s="151"/>
      <c r="L92" s="151"/>
      <c r="M92" s="151"/>
      <c r="N92" s="151"/>
      <c r="O92" s="151"/>
      <c r="P92" s="151"/>
      <c r="Q92" s="151"/>
      <c r="R92" s="151"/>
      <c r="S92" s="151"/>
      <c r="T92" s="151"/>
      <c r="U92" s="151"/>
      <c r="V92" s="151"/>
      <c r="W92" s="151"/>
      <c r="X92" s="151"/>
      <c r="Y92" s="151"/>
      <c r="Z92" s="151"/>
      <c r="AA92" s="151"/>
      <c r="AB92" s="151"/>
      <c r="AC92" s="151"/>
      <c r="AD92" s="151"/>
      <c r="AE92" s="151"/>
      <c r="AF92" s="151"/>
      <c r="AG92" s="151"/>
      <c r="AH92" s="151"/>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c r="BI92" s="151"/>
      <c r="BJ92" s="151"/>
      <c r="BK92" s="151"/>
      <c r="BL92" s="151"/>
      <c r="BM92" s="151"/>
      <c r="BN92" s="151"/>
      <c r="BO92" s="151"/>
      <c r="BP92" s="151"/>
      <c r="BQ92" s="151"/>
      <c r="BR92" s="151"/>
      <c r="BS92" s="151"/>
      <c r="BT92" s="151"/>
      <c r="BU92" s="151"/>
      <c r="BV92" s="151"/>
      <c r="BW92" s="151"/>
      <c r="BX92" s="151"/>
      <c r="BY92" s="151"/>
      <c r="BZ92" s="151"/>
      <c r="CA92" s="151"/>
      <c r="CB92" s="151"/>
      <c r="CC92" s="151"/>
      <c r="CD92" s="151"/>
      <c r="CE92" s="151"/>
      <c r="CF92" s="151"/>
      <c r="CG92" s="151"/>
      <c r="CH92" s="151"/>
      <c r="CI92" s="151"/>
      <c r="CJ92" s="151"/>
      <c r="CK92" s="151"/>
      <c r="CL92" s="151"/>
      <c r="CM92" s="151"/>
      <c r="CN92" s="151"/>
      <c r="CO92" s="151"/>
      <c r="CP92" s="151"/>
      <c r="CQ92" s="151"/>
      <c r="CR92" s="151"/>
      <c r="CS92" s="151"/>
      <c r="CT92" s="151"/>
      <c r="CU92" s="151"/>
      <c r="CV92" s="151"/>
      <c r="CW92" s="151"/>
      <c r="CX92" s="151"/>
      <c r="CY92" s="151"/>
      <c r="CZ92" s="151"/>
      <c r="DA92" s="151"/>
      <c r="DB92" s="151"/>
      <c r="DC92" s="151"/>
      <c r="DD92" s="151"/>
      <c r="DE92" s="151"/>
      <c r="DF92" s="151"/>
      <c r="DG92" s="151"/>
      <c r="DH92" s="147" t="str">
        <f>'Pelan Pengambilan'!AF49</f>
        <v/>
      </c>
      <c r="DI92" s="147"/>
      <c r="DJ92" s="3">
        <f>IFERROR(MIN('Pelan Pengambilan'!H49,'Pelan Pengambilan'!J49,'Pelan Pengambilan'!L49,'Pelan Pengambilan'!N49,'Pelan Pengambilan'!P49,'Pelan Pengambilan'!R49,'Pelan Pengambilan'!T49,'Pelan Pengambilan'!V49,'Pelan Pengambilan'!X49,'Pelan Pengambilan'!Z49,'Pelan Pengambilan'!AB49,'Pelan Pengambilan'!AD49),"")</f>
        <v>0</v>
      </c>
      <c r="DK92" s="3">
        <f>IFERROR(MAX('Pelan Pengambilan'!H49,'Pelan Pengambilan'!J49,'Pelan Pengambilan'!L49,'Pelan Pengambilan'!N49,'Pelan Pengambilan'!P49,'Pelan Pengambilan'!R49,'Pelan Pengambilan'!T49,'Pelan Pengambilan'!V49,'Pelan Pengambilan'!X49,'Pelan Pengambilan'!Z49,'Pelan Pengambilan'!AB49,'Pelan Pengambilan'!AD49),"")</f>
        <v>0</v>
      </c>
      <c r="DL92" s="3">
        <f>IFERROR(MIN('Pelan Pengambilan'!I49,'Pelan Pengambilan'!K49,'Pelan Pengambilan'!M49,'Pelan Pengambilan'!O49,'Pelan Pengambilan'!Q49,'Pelan Pengambilan'!S49,'Pelan Pengambilan'!U49,'Pelan Pengambilan'!W49,'Pelan Pengambilan'!Y49,'Pelan Pengambilan'!AA49,'Pelan Pengambilan'!AC49,'Pelan Pengambilan'!AE49),"")</f>
        <v>0</v>
      </c>
      <c r="DM92" s="3">
        <f>IFERROR(MAX('Pelan Pengambilan'!I49,'Pelan Pengambilan'!K49,'Pelan Pengambilan'!M49,'Pelan Pengambilan'!O49,'Pelan Pengambilan'!Q49,'Pelan Pengambilan'!S49,'Pelan Pengambilan'!U49,'Pelan Pengambilan'!W49,'Pelan Pengambilan'!Y49,'Pelan Pengambilan'!AA49,'Pelan Pengambilan'!AC49,'Pelan Pengambilan'!AE49),"")</f>
        <v>0</v>
      </c>
    </row>
    <row r="93" ht="19.5" customHeight="1">
      <c r="A93" s="39"/>
      <c r="B93" s="39"/>
      <c r="C93" s="39"/>
      <c r="D93" s="148" t="s">
        <v>276</v>
      </c>
      <c r="E93" s="39"/>
      <c r="F93" s="39"/>
      <c r="G93" s="151"/>
      <c r="H93" s="151"/>
      <c r="I93" s="151"/>
      <c r="J93" s="151"/>
      <c r="K93" s="151"/>
      <c r="L93" s="151"/>
      <c r="M93" s="151"/>
      <c r="N93" s="151"/>
      <c r="O93" s="151"/>
      <c r="P93" s="151"/>
      <c r="Q93" s="151"/>
      <c r="R93" s="151"/>
      <c r="S93" s="151"/>
      <c r="T93" s="151"/>
      <c r="U93" s="151"/>
      <c r="V93" s="151"/>
      <c r="W93" s="151"/>
      <c r="X93" s="151"/>
      <c r="Y93" s="151"/>
      <c r="Z93" s="151"/>
      <c r="AA93" s="151"/>
      <c r="AB93" s="151"/>
      <c r="AC93" s="151"/>
      <c r="AD93" s="151"/>
      <c r="AE93" s="151"/>
      <c r="AF93" s="151"/>
      <c r="AG93" s="151"/>
      <c r="AH93" s="151"/>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c r="BI93" s="151"/>
      <c r="BJ93" s="151"/>
      <c r="BK93" s="151"/>
      <c r="BL93" s="151"/>
      <c r="BM93" s="151"/>
      <c r="BN93" s="151"/>
      <c r="BO93" s="151"/>
      <c r="BP93" s="151"/>
      <c r="BQ93" s="151"/>
      <c r="BR93" s="151"/>
      <c r="BS93" s="151"/>
      <c r="BT93" s="151"/>
      <c r="BU93" s="151"/>
      <c r="BV93" s="151"/>
      <c r="BW93" s="151"/>
      <c r="BX93" s="151"/>
      <c r="BY93" s="151"/>
      <c r="BZ93" s="151"/>
      <c r="CA93" s="151"/>
      <c r="CB93" s="151"/>
      <c r="CC93" s="151"/>
      <c r="CD93" s="151"/>
      <c r="CE93" s="151"/>
      <c r="CF93" s="151"/>
      <c r="CG93" s="151"/>
      <c r="CH93" s="151"/>
      <c r="CI93" s="151"/>
      <c r="CJ93" s="151"/>
      <c r="CK93" s="151"/>
      <c r="CL93" s="151"/>
      <c r="CM93" s="151"/>
      <c r="CN93" s="151"/>
      <c r="CO93" s="151"/>
      <c r="CP93" s="151"/>
      <c r="CQ93" s="151"/>
      <c r="CR93" s="151"/>
      <c r="CS93" s="151"/>
      <c r="CT93" s="151"/>
      <c r="CU93" s="151"/>
      <c r="CV93" s="151"/>
      <c r="CW93" s="151"/>
      <c r="CX93" s="151"/>
      <c r="CY93" s="151"/>
      <c r="CZ93" s="151"/>
      <c r="DA93" s="151"/>
      <c r="DB93" s="151"/>
      <c r="DC93" s="151"/>
      <c r="DD93" s="151"/>
      <c r="DE93" s="151"/>
      <c r="DF93" s="151"/>
      <c r="DG93" s="151"/>
      <c r="DH93" s="39"/>
      <c r="DI93" s="39"/>
      <c r="DJ93" s="3"/>
      <c r="DK93" s="3"/>
      <c r="DL93" s="3"/>
      <c r="DM93" s="3"/>
    </row>
    <row r="94" ht="19.5" customHeight="1">
      <c r="A94" s="146" t="str">
        <f>'Pelan Pengambilan'!B50</f>
        <v/>
      </c>
      <c r="B94" s="147" t="str">
        <f>'Pelan Pengambilan'!C50</f>
        <v/>
      </c>
      <c r="C94" s="146" t="str">
        <f t="array" ref="C94">IFERROR(IF(INDEX(Strategi!$F$5:$F$84,MATCH(LARGE(Strategi!$K$5:$K$84,45),Strategi!$K$5:$K$84,0))="","","("&amp;COUNTIFS('Pelan Pengambilan'!$B$6:$B$50,'Pelan Pengambilan'!$B50,'Pelan Pengambilan'!$C$6:$C$50,'Pelan Pengambilan'!$C50)&amp;") "&amp;INDEX(Strategi!$F$5:$F$84,MATCH(LARGE(Strategi!$K$5:$K$84,45),Strategi!$K$5:$K$84,0))),"")</f>
        <v/>
      </c>
      <c r="D94" s="148" t="s">
        <v>275</v>
      </c>
      <c r="E94" s="149" t="str">
        <f>IFERROR(IF(COUNT('Pelan Pengambilan'!H50,'Pelan Pengambilan'!J50,'Pelan Pengambilan'!L50,'Pelan Pengambilan'!N50,'Pelan Pengambilan'!P50,'Pelan Pengambilan'!R50,'Pelan Pengambilan'!T50,'Pelan Pengambilan'!V50,'Pelan Pengambilan'!X50,'Pelan Pengambilan'!Z50,'Pelan Pengambilan'!AB50,'Pelan Pengambilan'!AD50)=0,"",COUNT('Pelan Pengambilan'!I50,'Pelan Pengambilan'!K50,'Pelan Pengambilan'!M50,'Pelan Pengambilan'!O50,'Pelan Pengambilan'!Q50,'Pelan Pengambilan'!S50,'Pelan Pengambilan'!U50,'Pelan Pengambilan'!W50,'Pelan Pengambilan'!Y50,'Pelan Pengambilan'!AA50,'Pelan Pengambilan'!AC50,'Pelan Pengambilan'!AE50)/COUNT('Pelan Pengambilan'!H50,'Pelan Pengambilan'!J50,'Pelan Pengambilan'!L50,'Pelan Pengambilan'!N50,'Pelan Pengambilan'!P50,'Pelan Pengambilan'!R50,'Pelan Pengambilan'!T50,'Pelan Pengambilan'!V50,'Pelan Pengambilan'!X50,'Pelan Pengambilan'!Z50,'Pelan Pengambilan'!AB50,'Pelan Pengambilan'!AD50)),"")</f>
        <v/>
      </c>
      <c r="F94" s="150" t="str">
        <f>IFERROR(IF('Pelan Pengambilan'!G50="","",'Pelan Pengambilan'!G50),"")</f>
        <v/>
      </c>
      <c r="G94" s="151"/>
      <c r="H94" s="151"/>
      <c r="I94" s="151"/>
      <c r="J94" s="151"/>
      <c r="K94" s="151"/>
      <c r="L94" s="151"/>
      <c r="M94" s="151"/>
      <c r="N94" s="151"/>
      <c r="O94" s="151"/>
      <c r="P94" s="151"/>
      <c r="Q94" s="151"/>
      <c r="R94" s="151"/>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c r="BI94" s="151"/>
      <c r="BJ94" s="151"/>
      <c r="BK94" s="151"/>
      <c r="BL94" s="151"/>
      <c r="BM94" s="151"/>
      <c r="BN94" s="151"/>
      <c r="BO94" s="151"/>
      <c r="BP94" s="151"/>
      <c r="BQ94" s="151"/>
      <c r="BR94" s="151"/>
      <c r="BS94" s="151"/>
      <c r="BT94" s="151"/>
      <c r="BU94" s="151"/>
      <c r="BV94" s="151"/>
      <c r="BW94" s="151"/>
      <c r="BX94" s="151"/>
      <c r="BY94" s="151"/>
      <c r="BZ94" s="151"/>
      <c r="CA94" s="151"/>
      <c r="CB94" s="151"/>
      <c r="CC94" s="151"/>
      <c r="CD94" s="151"/>
      <c r="CE94" s="151"/>
      <c r="CF94" s="151"/>
      <c r="CG94" s="151"/>
      <c r="CH94" s="151"/>
      <c r="CI94" s="151"/>
      <c r="CJ94" s="151"/>
      <c r="CK94" s="151"/>
      <c r="CL94" s="151"/>
      <c r="CM94" s="151"/>
      <c r="CN94" s="151"/>
      <c r="CO94" s="151"/>
      <c r="CP94" s="151"/>
      <c r="CQ94" s="151"/>
      <c r="CR94" s="151"/>
      <c r="CS94" s="151"/>
      <c r="CT94" s="151"/>
      <c r="CU94" s="151"/>
      <c r="CV94" s="151"/>
      <c r="CW94" s="151"/>
      <c r="CX94" s="151"/>
      <c r="CY94" s="151"/>
      <c r="CZ94" s="151"/>
      <c r="DA94" s="151"/>
      <c r="DB94" s="151"/>
      <c r="DC94" s="151"/>
      <c r="DD94" s="151"/>
      <c r="DE94" s="151"/>
      <c r="DF94" s="151"/>
      <c r="DG94" s="151"/>
      <c r="DH94" s="147" t="str">
        <f>'Pelan Pengambilan'!AF50</f>
        <v/>
      </c>
      <c r="DI94" s="147"/>
      <c r="DJ94" s="3">
        <f>IFERROR(MIN('Pelan Pengambilan'!H50,'Pelan Pengambilan'!J50,'Pelan Pengambilan'!L50,'Pelan Pengambilan'!N50,'Pelan Pengambilan'!P50,'Pelan Pengambilan'!R50,'Pelan Pengambilan'!T50,'Pelan Pengambilan'!V50,'Pelan Pengambilan'!X50,'Pelan Pengambilan'!Z50,'Pelan Pengambilan'!AB50,'Pelan Pengambilan'!AD50),"")</f>
        <v>0</v>
      </c>
      <c r="DK94" s="3">
        <f>IFERROR(MAX('Pelan Pengambilan'!H50,'Pelan Pengambilan'!J50,'Pelan Pengambilan'!L50,'Pelan Pengambilan'!N50,'Pelan Pengambilan'!P50,'Pelan Pengambilan'!R50,'Pelan Pengambilan'!T50,'Pelan Pengambilan'!V50,'Pelan Pengambilan'!X50,'Pelan Pengambilan'!Z50,'Pelan Pengambilan'!AB50,'Pelan Pengambilan'!AD50),"")</f>
        <v>0</v>
      </c>
      <c r="DL94" s="3">
        <f>IFERROR(MIN('Pelan Pengambilan'!I50,'Pelan Pengambilan'!K50,'Pelan Pengambilan'!M50,'Pelan Pengambilan'!O50,'Pelan Pengambilan'!Q50,'Pelan Pengambilan'!S50,'Pelan Pengambilan'!U50,'Pelan Pengambilan'!W50,'Pelan Pengambilan'!Y50,'Pelan Pengambilan'!AA50,'Pelan Pengambilan'!AC50,'Pelan Pengambilan'!AE50),"")</f>
        <v>0</v>
      </c>
      <c r="DM94" s="3">
        <f>IFERROR(MAX('Pelan Pengambilan'!I50,'Pelan Pengambilan'!K50,'Pelan Pengambilan'!M50,'Pelan Pengambilan'!O50,'Pelan Pengambilan'!Q50,'Pelan Pengambilan'!S50,'Pelan Pengambilan'!U50,'Pelan Pengambilan'!W50,'Pelan Pengambilan'!Y50,'Pelan Pengambilan'!AA50,'Pelan Pengambilan'!AC50,'Pelan Pengambilan'!AE50),"")</f>
        <v>0</v>
      </c>
    </row>
    <row r="95" ht="19.5" customHeight="1">
      <c r="A95" s="39"/>
      <c r="B95" s="39"/>
      <c r="C95" s="39"/>
      <c r="D95" s="148" t="s">
        <v>276</v>
      </c>
      <c r="E95" s="39"/>
      <c r="F95" s="39"/>
      <c r="G95" s="151"/>
      <c r="H95" s="151"/>
      <c r="I95" s="151"/>
      <c r="J95" s="151"/>
      <c r="K95" s="151"/>
      <c r="L95" s="151"/>
      <c r="M95" s="151"/>
      <c r="N95" s="151"/>
      <c r="O95" s="151"/>
      <c r="P95" s="151"/>
      <c r="Q95" s="151"/>
      <c r="R95" s="151"/>
      <c r="S95" s="151"/>
      <c r="T95" s="151"/>
      <c r="U95" s="151"/>
      <c r="V95" s="151"/>
      <c r="W95" s="151"/>
      <c r="X95" s="151"/>
      <c r="Y95" s="151"/>
      <c r="Z95" s="151"/>
      <c r="AA95" s="151"/>
      <c r="AB95" s="151"/>
      <c r="AC95" s="151"/>
      <c r="AD95" s="151"/>
      <c r="AE95" s="151"/>
      <c r="AF95" s="151"/>
      <c r="AG95" s="151"/>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c r="BM95" s="151"/>
      <c r="BN95" s="151"/>
      <c r="BO95" s="151"/>
      <c r="BP95" s="151"/>
      <c r="BQ95" s="151"/>
      <c r="BR95" s="151"/>
      <c r="BS95" s="151"/>
      <c r="BT95" s="151"/>
      <c r="BU95" s="151"/>
      <c r="BV95" s="151"/>
      <c r="BW95" s="151"/>
      <c r="BX95" s="151"/>
      <c r="BY95" s="151"/>
      <c r="BZ95" s="151"/>
      <c r="CA95" s="151"/>
      <c r="CB95" s="151"/>
      <c r="CC95" s="151"/>
      <c r="CD95" s="151"/>
      <c r="CE95" s="151"/>
      <c r="CF95" s="151"/>
      <c r="CG95" s="151"/>
      <c r="CH95" s="151"/>
      <c r="CI95" s="151"/>
      <c r="CJ95" s="151"/>
      <c r="CK95" s="151"/>
      <c r="CL95" s="151"/>
      <c r="CM95" s="151"/>
      <c r="CN95" s="151"/>
      <c r="CO95" s="151"/>
      <c r="CP95" s="151"/>
      <c r="CQ95" s="151"/>
      <c r="CR95" s="151"/>
      <c r="CS95" s="151"/>
      <c r="CT95" s="151"/>
      <c r="CU95" s="151"/>
      <c r="CV95" s="151"/>
      <c r="CW95" s="151"/>
      <c r="CX95" s="151"/>
      <c r="CY95" s="151"/>
      <c r="CZ95" s="151"/>
      <c r="DA95" s="151"/>
      <c r="DB95" s="151"/>
      <c r="DC95" s="151"/>
      <c r="DD95" s="151"/>
      <c r="DE95" s="151"/>
      <c r="DF95" s="151"/>
      <c r="DG95" s="151"/>
      <c r="DH95" s="39"/>
      <c r="DI95" s="39"/>
      <c r="DJ95" s="3"/>
      <c r="DK95" s="3"/>
      <c r="DL95" s="3"/>
      <c r="DM95" s="3"/>
    </row>
    <row r="96" ht="19.5" customHeight="1">
      <c r="A96" s="146" t="str">
        <f>'Pelan Pengambilan'!B51</f>
        <v/>
      </c>
      <c r="B96" s="147" t="str">
        <f>'Pelan Pengambilan'!C51</f>
        <v/>
      </c>
      <c r="C96" s="146" t="str">
        <f t="array" ref="C96">IFERROR(IF(INDEX(Strategi!$F$5:$F$84,MATCH(LARGE(Strategi!$K$5:$K$84,46),Strategi!$K$5:$K$84,0))="","","("&amp;COUNTIFS('Pelan Pengambilan'!$B$6:$B$51,'Pelan Pengambilan'!$B51,'Pelan Pengambilan'!$C$6:$C$51,'Pelan Pengambilan'!$C51)&amp;") "&amp;INDEX(Strategi!$F$5:$F$84,MATCH(LARGE(Strategi!$K$5:$K$84,46),Strategi!$K$5:$K$84,0))),"")</f>
        <v/>
      </c>
      <c r="D96" s="148" t="s">
        <v>275</v>
      </c>
      <c r="E96" s="149" t="str">
        <f>IFERROR(IF(COUNT('Pelan Pengambilan'!H51,'Pelan Pengambilan'!J51,'Pelan Pengambilan'!L51,'Pelan Pengambilan'!N51,'Pelan Pengambilan'!P51,'Pelan Pengambilan'!R51,'Pelan Pengambilan'!T51,'Pelan Pengambilan'!V51,'Pelan Pengambilan'!X51,'Pelan Pengambilan'!Z51,'Pelan Pengambilan'!AB51,'Pelan Pengambilan'!AD51)=0,"",COUNT('Pelan Pengambilan'!I51,'Pelan Pengambilan'!K51,'Pelan Pengambilan'!M51,'Pelan Pengambilan'!O51,'Pelan Pengambilan'!Q51,'Pelan Pengambilan'!S51,'Pelan Pengambilan'!U51,'Pelan Pengambilan'!W51,'Pelan Pengambilan'!Y51,'Pelan Pengambilan'!AA51,'Pelan Pengambilan'!AC51,'Pelan Pengambilan'!AE51)/COUNT('Pelan Pengambilan'!H51,'Pelan Pengambilan'!J51,'Pelan Pengambilan'!L51,'Pelan Pengambilan'!N51,'Pelan Pengambilan'!P51,'Pelan Pengambilan'!R51,'Pelan Pengambilan'!T51,'Pelan Pengambilan'!V51,'Pelan Pengambilan'!X51,'Pelan Pengambilan'!Z51,'Pelan Pengambilan'!AB51,'Pelan Pengambilan'!AD51)),"")</f>
        <v/>
      </c>
      <c r="F96" s="150" t="str">
        <f>IFERROR(IF('Pelan Pengambilan'!G51="","",'Pelan Pengambilan'!G51),"")</f>
        <v/>
      </c>
      <c r="G96" s="151"/>
      <c r="H96" s="151"/>
      <c r="I96" s="151"/>
      <c r="J96" s="151"/>
      <c r="K96" s="151"/>
      <c r="L96" s="151"/>
      <c r="M96" s="151"/>
      <c r="N96" s="151"/>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c r="BM96" s="151"/>
      <c r="BN96" s="151"/>
      <c r="BO96" s="151"/>
      <c r="BP96" s="151"/>
      <c r="BQ96" s="151"/>
      <c r="BR96" s="151"/>
      <c r="BS96" s="151"/>
      <c r="BT96" s="151"/>
      <c r="BU96" s="151"/>
      <c r="BV96" s="151"/>
      <c r="BW96" s="151"/>
      <c r="BX96" s="151"/>
      <c r="BY96" s="151"/>
      <c r="BZ96" s="151"/>
      <c r="CA96" s="151"/>
      <c r="CB96" s="151"/>
      <c r="CC96" s="151"/>
      <c r="CD96" s="151"/>
      <c r="CE96" s="151"/>
      <c r="CF96" s="151"/>
      <c r="CG96" s="151"/>
      <c r="CH96" s="151"/>
      <c r="CI96" s="151"/>
      <c r="CJ96" s="151"/>
      <c r="CK96" s="151"/>
      <c r="CL96" s="151"/>
      <c r="CM96" s="151"/>
      <c r="CN96" s="151"/>
      <c r="CO96" s="151"/>
      <c r="CP96" s="151"/>
      <c r="CQ96" s="151"/>
      <c r="CR96" s="151"/>
      <c r="CS96" s="151"/>
      <c r="CT96" s="151"/>
      <c r="CU96" s="151"/>
      <c r="CV96" s="151"/>
      <c r="CW96" s="151"/>
      <c r="CX96" s="151"/>
      <c r="CY96" s="151"/>
      <c r="CZ96" s="151"/>
      <c r="DA96" s="151"/>
      <c r="DB96" s="151"/>
      <c r="DC96" s="151"/>
      <c r="DD96" s="151"/>
      <c r="DE96" s="151"/>
      <c r="DF96" s="151"/>
      <c r="DG96" s="151"/>
      <c r="DH96" s="147" t="str">
        <f>'Pelan Pengambilan'!AF51</f>
        <v/>
      </c>
      <c r="DI96" s="147"/>
      <c r="DJ96" s="3">
        <f>IFERROR(MIN('Pelan Pengambilan'!H51,'Pelan Pengambilan'!J51,'Pelan Pengambilan'!L51,'Pelan Pengambilan'!N51,'Pelan Pengambilan'!P51,'Pelan Pengambilan'!R51,'Pelan Pengambilan'!T51,'Pelan Pengambilan'!V51,'Pelan Pengambilan'!X51,'Pelan Pengambilan'!Z51,'Pelan Pengambilan'!AB51,'Pelan Pengambilan'!AD51),"")</f>
        <v>0</v>
      </c>
      <c r="DK96" s="3">
        <f>IFERROR(MAX('Pelan Pengambilan'!H51,'Pelan Pengambilan'!J51,'Pelan Pengambilan'!L51,'Pelan Pengambilan'!N51,'Pelan Pengambilan'!P51,'Pelan Pengambilan'!R51,'Pelan Pengambilan'!T51,'Pelan Pengambilan'!V51,'Pelan Pengambilan'!X51,'Pelan Pengambilan'!Z51,'Pelan Pengambilan'!AB51,'Pelan Pengambilan'!AD51),"")</f>
        <v>0</v>
      </c>
      <c r="DL96" s="3">
        <f>IFERROR(MIN('Pelan Pengambilan'!I51,'Pelan Pengambilan'!K51,'Pelan Pengambilan'!M51,'Pelan Pengambilan'!O51,'Pelan Pengambilan'!Q51,'Pelan Pengambilan'!S51,'Pelan Pengambilan'!U51,'Pelan Pengambilan'!W51,'Pelan Pengambilan'!Y51,'Pelan Pengambilan'!AA51,'Pelan Pengambilan'!AC51,'Pelan Pengambilan'!AE51),"")</f>
        <v>0</v>
      </c>
      <c r="DM96" s="3">
        <f>IFERROR(MAX('Pelan Pengambilan'!I51,'Pelan Pengambilan'!K51,'Pelan Pengambilan'!M51,'Pelan Pengambilan'!O51,'Pelan Pengambilan'!Q51,'Pelan Pengambilan'!S51,'Pelan Pengambilan'!U51,'Pelan Pengambilan'!W51,'Pelan Pengambilan'!Y51,'Pelan Pengambilan'!AA51,'Pelan Pengambilan'!AC51,'Pelan Pengambilan'!AE51),"")</f>
        <v>0</v>
      </c>
    </row>
    <row r="97" ht="19.5" customHeight="1">
      <c r="A97" s="39"/>
      <c r="B97" s="39"/>
      <c r="C97" s="39"/>
      <c r="D97" s="148" t="s">
        <v>276</v>
      </c>
      <c r="E97" s="39"/>
      <c r="F97" s="39"/>
      <c r="G97" s="151"/>
      <c r="H97" s="151"/>
      <c r="I97" s="151"/>
      <c r="J97" s="151"/>
      <c r="K97" s="151"/>
      <c r="L97" s="151"/>
      <c r="M97" s="151"/>
      <c r="N97" s="151"/>
      <c r="O97" s="151"/>
      <c r="P97" s="151"/>
      <c r="Q97" s="151"/>
      <c r="R97" s="151"/>
      <c r="S97" s="151"/>
      <c r="T97" s="151"/>
      <c r="U97" s="151"/>
      <c r="V97" s="151"/>
      <c r="W97" s="151"/>
      <c r="X97" s="151"/>
      <c r="Y97" s="151"/>
      <c r="Z97" s="151"/>
      <c r="AA97" s="151"/>
      <c r="AB97" s="151"/>
      <c r="AC97" s="151"/>
      <c r="AD97" s="151"/>
      <c r="AE97" s="151"/>
      <c r="AF97" s="151"/>
      <c r="AG97" s="151"/>
      <c r="AH97" s="151"/>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c r="BI97" s="151"/>
      <c r="BJ97" s="151"/>
      <c r="BK97" s="151"/>
      <c r="BL97" s="151"/>
      <c r="BM97" s="151"/>
      <c r="BN97" s="151"/>
      <c r="BO97" s="151"/>
      <c r="BP97" s="151"/>
      <c r="BQ97" s="151"/>
      <c r="BR97" s="151"/>
      <c r="BS97" s="151"/>
      <c r="BT97" s="151"/>
      <c r="BU97" s="151"/>
      <c r="BV97" s="151"/>
      <c r="BW97" s="151"/>
      <c r="BX97" s="151"/>
      <c r="BY97" s="151"/>
      <c r="BZ97" s="151"/>
      <c r="CA97" s="151"/>
      <c r="CB97" s="151"/>
      <c r="CC97" s="151"/>
      <c r="CD97" s="151"/>
      <c r="CE97" s="151"/>
      <c r="CF97" s="151"/>
      <c r="CG97" s="151"/>
      <c r="CH97" s="151"/>
      <c r="CI97" s="151"/>
      <c r="CJ97" s="151"/>
      <c r="CK97" s="151"/>
      <c r="CL97" s="151"/>
      <c r="CM97" s="151"/>
      <c r="CN97" s="151"/>
      <c r="CO97" s="151"/>
      <c r="CP97" s="151"/>
      <c r="CQ97" s="151"/>
      <c r="CR97" s="151"/>
      <c r="CS97" s="151"/>
      <c r="CT97" s="151"/>
      <c r="CU97" s="151"/>
      <c r="CV97" s="151"/>
      <c r="CW97" s="151"/>
      <c r="CX97" s="151"/>
      <c r="CY97" s="151"/>
      <c r="CZ97" s="151"/>
      <c r="DA97" s="151"/>
      <c r="DB97" s="151"/>
      <c r="DC97" s="151"/>
      <c r="DD97" s="151"/>
      <c r="DE97" s="151"/>
      <c r="DF97" s="151"/>
      <c r="DG97" s="151"/>
      <c r="DH97" s="39"/>
      <c r="DI97" s="39"/>
      <c r="DJ97" s="3"/>
      <c r="DK97" s="3"/>
      <c r="DL97" s="3"/>
      <c r="DM97" s="3"/>
    </row>
    <row r="98" ht="19.5" customHeight="1">
      <c r="A98" s="146" t="str">
        <f>'Pelan Pengambilan'!B52</f>
        <v/>
      </c>
      <c r="B98" s="147" t="str">
        <f>'Pelan Pengambilan'!C52</f>
        <v/>
      </c>
      <c r="C98" s="146" t="str">
        <f t="array" ref="C98">IFERROR(IF(INDEX(Strategi!$F$5:$F$84,MATCH(LARGE(Strategi!$K$5:$K$84,47),Strategi!$K$5:$K$84,0))="","","("&amp;COUNTIFS('Pelan Pengambilan'!$B$6:$B$52,'Pelan Pengambilan'!$B52,'Pelan Pengambilan'!$C$6:$C$52,'Pelan Pengambilan'!$C52)&amp;") "&amp;INDEX(Strategi!$F$5:$F$84,MATCH(LARGE(Strategi!$K$5:$K$84,47),Strategi!$K$5:$K$84,0))),"")</f>
        <v/>
      </c>
      <c r="D98" s="148" t="s">
        <v>275</v>
      </c>
      <c r="E98" s="149" t="str">
        <f>IFERROR(IF(COUNT('Pelan Pengambilan'!H52,'Pelan Pengambilan'!J52,'Pelan Pengambilan'!L52,'Pelan Pengambilan'!N52,'Pelan Pengambilan'!P52,'Pelan Pengambilan'!R52,'Pelan Pengambilan'!T52,'Pelan Pengambilan'!V52,'Pelan Pengambilan'!X52,'Pelan Pengambilan'!Z52,'Pelan Pengambilan'!AB52,'Pelan Pengambilan'!AD52)=0,"",COUNT('Pelan Pengambilan'!I52,'Pelan Pengambilan'!K52,'Pelan Pengambilan'!M52,'Pelan Pengambilan'!O52,'Pelan Pengambilan'!Q52,'Pelan Pengambilan'!S52,'Pelan Pengambilan'!U52,'Pelan Pengambilan'!W52,'Pelan Pengambilan'!Y52,'Pelan Pengambilan'!AA52,'Pelan Pengambilan'!AC52,'Pelan Pengambilan'!AE52)/COUNT('Pelan Pengambilan'!H52,'Pelan Pengambilan'!J52,'Pelan Pengambilan'!L52,'Pelan Pengambilan'!N52,'Pelan Pengambilan'!P52,'Pelan Pengambilan'!R52,'Pelan Pengambilan'!T52,'Pelan Pengambilan'!V52,'Pelan Pengambilan'!X52,'Pelan Pengambilan'!Z52,'Pelan Pengambilan'!AB52,'Pelan Pengambilan'!AD52)),"")</f>
        <v/>
      </c>
      <c r="F98" s="150" t="str">
        <f>IFERROR(IF('Pelan Pengambilan'!G52="","",'Pelan Pengambilan'!G52),"")</f>
        <v/>
      </c>
      <c r="G98" s="151"/>
      <c r="H98" s="151"/>
      <c r="I98" s="151"/>
      <c r="J98" s="151"/>
      <c r="K98" s="151"/>
      <c r="L98" s="151"/>
      <c r="M98" s="151"/>
      <c r="N98" s="151"/>
      <c r="O98" s="151"/>
      <c r="P98" s="151"/>
      <c r="Q98" s="151"/>
      <c r="R98" s="151"/>
      <c r="S98" s="151"/>
      <c r="T98" s="151"/>
      <c r="U98" s="151"/>
      <c r="V98" s="151"/>
      <c r="W98" s="151"/>
      <c r="X98" s="151"/>
      <c r="Y98" s="151"/>
      <c r="Z98" s="151"/>
      <c r="AA98" s="151"/>
      <c r="AB98" s="151"/>
      <c r="AC98" s="151"/>
      <c r="AD98" s="151"/>
      <c r="AE98" s="151"/>
      <c r="AF98" s="151"/>
      <c r="AG98" s="151"/>
      <c r="AH98" s="151"/>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c r="BI98" s="151"/>
      <c r="BJ98" s="151"/>
      <c r="BK98" s="151"/>
      <c r="BL98" s="151"/>
      <c r="BM98" s="151"/>
      <c r="BN98" s="151"/>
      <c r="BO98" s="151"/>
      <c r="BP98" s="151"/>
      <c r="BQ98" s="151"/>
      <c r="BR98" s="151"/>
      <c r="BS98" s="151"/>
      <c r="BT98" s="151"/>
      <c r="BU98" s="151"/>
      <c r="BV98" s="151"/>
      <c r="BW98" s="151"/>
      <c r="BX98" s="151"/>
      <c r="BY98" s="151"/>
      <c r="BZ98" s="151"/>
      <c r="CA98" s="151"/>
      <c r="CB98" s="151"/>
      <c r="CC98" s="151"/>
      <c r="CD98" s="151"/>
      <c r="CE98" s="151"/>
      <c r="CF98" s="151"/>
      <c r="CG98" s="151"/>
      <c r="CH98" s="151"/>
      <c r="CI98" s="151"/>
      <c r="CJ98" s="151"/>
      <c r="CK98" s="151"/>
      <c r="CL98" s="151"/>
      <c r="CM98" s="151"/>
      <c r="CN98" s="151"/>
      <c r="CO98" s="151"/>
      <c r="CP98" s="151"/>
      <c r="CQ98" s="151"/>
      <c r="CR98" s="151"/>
      <c r="CS98" s="151"/>
      <c r="CT98" s="151"/>
      <c r="CU98" s="151"/>
      <c r="CV98" s="151"/>
      <c r="CW98" s="151"/>
      <c r="CX98" s="151"/>
      <c r="CY98" s="151"/>
      <c r="CZ98" s="151"/>
      <c r="DA98" s="151"/>
      <c r="DB98" s="151"/>
      <c r="DC98" s="151"/>
      <c r="DD98" s="151"/>
      <c r="DE98" s="151"/>
      <c r="DF98" s="151"/>
      <c r="DG98" s="151"/>
      <c r="DH98" s="147" t="str">
        <f>'Pelan Pengambilan'!AF52</f>
        <v/>
      </c>
      <c r="DI98" s="147"/>
      <c r="DJ98" s="3">
        <f>IFERROR(MIN('Pelan Pengambilan'!H52,'Pelan Pengambilan'!J52,'Pelan Pengambilan'!L52,'Pelan Pengambilan'!N52,'Pelan Pengambilan'!P52,'Pelan Pengambilan'!R52,'Pelan Pengambilan'!T52,'Pelan Pengambilan'!V52,'Pelan Pengambilan'!X52,'Pelan Pengambilan'!Z52,'Pelan Pengambilan'!AB52,'Pelan Pengambilan'!AD52),"")</f>
        <v>0</v>
      </c>
      <c r="DK98" s="3">
        <f>IFERROR(MAX('Pelan Pengambilan'!H52,'Pelan Pengambilan'!J52,'Pelan Pengambilan'!L52,'Pelan Pengambilan'!N52,'Pelan Pengambilan'!P52,'Pelan Pengambilan'!R52,'Pelan Pengambilan'!T52,'Pelan Pengambilan'!V52,'Pelan Pengambilan'!X52,'Pelan Pengambilan'!Z52,'Pelan Pengambilan'!AB52,'Pelan Pengambilan'!AD52),"")</f>
        <v>0</v>
      </c>
      <c r="DL98" s="3">
        <f>IFERROR(MIN('Pelan Pengambilan'!I52,'Pelan Pengambilan'!K52,'Pelan Pengambilan'!M52,'Pelan Pengambilan'!O52,'Pelan Pengambilan'!Q52,'Pelan Pengambilan'!S52,'Pelan Pengambilan'!U52,'Pelan Pengambilan'!W52,'Pelan Pengambilan'!Y52,'Pelan Pengambilan'!AA52,'Pelan Pengambilan'!AC52,'Pelan Pengambilan'!AE52),"")</f>
        <v>0</v>
      </c>
      <c r="DM98" s="3">
        <f>IFERROR(MAX('Pelan Pengambilan'!I52,'Pelan Pengambilan'!K52,'Pelan Pengambilan'!M52,'Pelan Pengambilan'!O52,'Pelan Pengambilan'!Q52,'Pelan Pengambilan'!S52,'Pelan Pengambilan'!U52,'Pelan Pengambilan'!W52,'Pelan Pengambilan'!Y52,'Pelan Pengambilan'!AA52,'Pelan Pengambilan'!AC52,'Pelan Pengambilan'!AE52),"")</f>
        <v>0</v>
      </c>
    </row>
    <row r="99" ht="19.5" customHeight="1">
      <c r="A99" s="39"/>
      <c r="B99" s="39"/>
      <c r="C99" s="39"/>
      <c r="D99" s="148" t="s">
        <v>276</v>
      </c>
      <c r="E99" s="39"/>
      <c r="F99" s="39"/>
      <c r="G99" s="151"/>
      <c r="H99" s="151"/>
      <c r="I99" s="151"/>
      <c r="J99" s="151"/>
      <c r="K99" s="151"/>
      <c r="L99" s="151"/>
      <c r="M99" s="151"/>
      <c r="N99" s="151"/>
      <c r="O99" s="151"/>
      <c r="P99" s="151"/>
      <c r="Q99" s="151"/>
      <c r="R99" s="151"/>
      <c r="S99" s="151"/>
      <c r="T99" s="151"/>
      <c r="U99" s="151"/>
      <c r="V99" s="151"/>
      <c r="W99" s="151"/>
      <c r="X99" s="151"/>
      <c r="Y99" s="151"/>
      <c r="Z99" s="151"/>
      <c r="AA99" s="151"/>
      <c r="AB99" s="151"/>
      <c r="AC99" s="151"/>
      <c r="AD99" s="151"/>
      <c r="AE99" s="151"/>
      <c r="AF99" s="151"/>
      <c r="AG99" s="151"/>
      <c r="AH99" s="151"/>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c r="BI99" s="151"/>
      <c r="BJ99" s="151"/>
      <c r="BK99" s="151"/>
      <c r="BL99" s="151"/>
      <c r="BM99" s="151"/>
      <c r="BN99" s="151"/>
      <c r="BO99" s="151"/>
      <c r="BP99" s="151"/>
      <c r="BQ99" s="151"/>
      <c r="BR99" s="151"/>
      <c r="BS99" s="151"/>
      <c r="BT99" s="151"/>
      <c r="BU99" s="151"/>
      <c r="BV99" s="151"/>
      <c r="BW99" s="151"/>
      <c r="BX99" s="151"/>
      <c r="BY99" s="151"/>
      <c r="BZ99" s="151"/>
      <c r="CA99" s="151"/>
      <c r="CB99" s="151"/>
      <c r="CC99" s="151"/>
      <c r="CD99" s="151"/>
      <c r="CE99" s="151"/>
      <c r="CF99" s="151"/>
      <c r="CG99" s="151"/>
      <c r="CH99" s="151"/>
      <c r="CI99" s="151"/>
      <c r="CJ99" s="151"/>
      <c r="CK99" s="151"/>
      <c r="CL99" s="151"/>
      <c r="CM99" s="151"/>
      <c r="CN99" s="151"/>
      <c r="CO99" s="151"/>
      <c r="CP99" s="151"/>
      <c r="CQ99" s="151"/>
      <c r="CR99" s="151"/>
      <c r="CS99" s="151"/>
      <c r="CT99" s="151"/>
      <c r="CU99" s="151"/>
      <c r="CV99" s="151"/>
      <c r="CW99" s="151"/>
      <c r="CX99" s="151"/>
      <c r="CY99" s="151"/>
      <c r="CZ99" s="151"/>
      <c r="DA99" s="151"/>
      <c r="DB99" s="151"/>
      <c r="DC99" s="151"/>
      <c r="DD99" s="151"/>
      <c r="DE99" s="151"/>
      <c r="DF99" s="151"/>
      <c r="DG99" s="151"/>
      <c r="DH99" s="39"/>
      <c r="DI99" s="39"/>
      <c r="DJ99" s="3"/>
      <c r="DK99" s="3"/>
      <c r="DL99" s="3"/>
      <c r="DM99" s="3"/>
    </row>
    <row r="100" ht="19.5" customHeight="1">
      <c r="A100" s="146" t="str">
        <f>'Pelan Pengambilan'!B53</f>
        <v/>
      </c>
      <c r="B100" s="147" t="str">
        <f>'Pelan Pengambilan'!C53</f>
        <v/>
      </c>
      <c r="C100" s="146" t="str">
        <f t="array" ref="C100">IFERROR(IF(INDEX(Strategi!$F$5:$F$84,MATCH(LARGE(Strategi!$K$5:$K$84,48),Strategi!$K$5:$K$84,0))="","","("&amp;COUNTIFS('Pelan Pengambilan'!$B$6:$B$53,'Pelan Pengambilan'!$B53,'Pelan Pengambilan'!$C$6:$C$53,'Pelan Pengambilan'!$C53)&amp;") "&amp;INDEX(Strategi!$F$5:$F$84,MATCH(LARGE(Strategi!$K$5:$K$84,48),Strategi!$K$5:$K$84,0))),"")</f>
        <v/>
      </c>
      <c r="D100" s="148" t="s">
        <v>275</v>
      </c>
      <c r="E100" s="149" t="str">
        <f>IFERROR(IF(COUNT('Pelan Pengambilan'!H53,'Pelan Pengambilan'!J53,'Pelan Pengambilan'!L53,'Pelan Pengambilan'!N53,'Pelan Pengambilan'!P53,'Pelan Pengambilan'!R53,'Pelan Pengambilan'!T53,'Pelan Pengambilan'!V53,'Pelan Pengambilan'!X53,'Pelan Pengambilan'!Z53,'Pelan Pengambilan'!AB53,'Pelan Pengambilan'!AD53)=0,"",COUNT('Pelan Pengambilan'!I53,'Pelan Pengambilan'!K53,'Pelan Pengambilan'!M53,'Pelan Pengambilan'!O53,'Pelan Pengambilan'!Q53,'Pelan Pengambilan'!S53,'Pelan Pengambilan'!U53,'Pelan Pengambilan'!W53,'Pelan Pengambilan'!Y53,'Pelan Pengambilan'!AA53,'Pelan Pengambilan'!AC53,'Pelan Pengambilan'!AE53)/COUNT('Pelan Pengambilan'!H53,'Pelan Pengambilan'!J53,'Pelan Pengambilan'!L53,'Pelan Pengambilan'!N53,'Pelan Pengambilan'!P53,'Pelan Pengambilan'!R53,'Pelan Pengambilan'!T53,'Pelan Pengambilan'!V53,'Pelan Pengambilan'!X53,'Pelan Pengambilan'!Z53,'Pelan Pengambilan'!AB53,'Pelan Pengambilan'!AD53)),"")</f>
        <v/>
      </c>
      <c r="F100" s="150" t="str">
        <f>IFERROR(IF('Pelan Pengambilan'!G53="","",'Pelan Pengambilan'!G53),"")</f>
        <v/>
      </c>
      <c r="G100" s="151"/>
      <c r="H100" s="151"/>
      <c r="I100" s="151"/>
      <c r="J100" s="151"/>
      <c r="K100" s="151"/>
      <c r="L100" s="151"/>
      <c r="M100" s="151"/>
      <c r="N100" s="151"/>
      <c r="O100" s="151"/>
      <c r="P100" s="151"/>
      <c r="Q100" s="151"/>
      <c r="R100" s="151"/>
      <c r="S100" s="151"/>
      <c r="T100" s="151"/>
      <c r="U100" s="151"/>
      <c r="V100" s="151"/>
      <c r="W100" s="151"/>
      <c r="X100" s="151"/>
      <c r="Y100" s="151"/>
      <c r="Z100" s="151"/>
      <c r="AA100" s="151"/>
      <c r="AB100" s="151"/>
      <c r="AC100" s="151"/>
      <c r="AD100" s="151"/>
      <c r="AE100" s="151"/>
      <c r="AF100" s="151"/>
      <c r="AG100" s="151"/>
      <c r="AH100" s="151"/>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c r="BI100" s="151"/>
      <c r="BJ100" s="151"/>
      <c r="BK100" s="151"/>
      <c r="BL100" s="151"/>
      <c r="BM100" s="151"/>
      <c r="BN100" s="151"/>
      <c r="BO100" s="151"/>
      <c r="BP100" s="151"/>
      <c r="BQ100" s="151"/>
      <c r="BR100" s="151"/>
      <c r="BS100" s="151"/>
      <c r="BT100" s="151"/>
      <c r="BU100" s="151"/>
      <c r="BV100" s="151"/>
      <c r="BW100" s="151"/>
      <c r="BX100" s="151"/>
      <c r="BY100" s="151"/>
      <c r="BZ100" s="151"/>
      <c r="CA100" s="151"/>
      <c r="CB100" s="151"/>
      <c r="CC100" s="151"/>
      <c r="CD100" s="151"/>
      <c r="CE100" s="151"/>
      <c r="CF100" s="151"/>
      <c r="CG100" s="151"/>
      <c r="CH100" s="151"/>
      <c r="CI100" s="151"/>
      <c r="CJ100" s="151"/>
      <c r="CK100" s="151"/>
      <c r="CL100" s="151"/>
      <c r="CM100" s="151"/>
      <c r="CN100" s="151"/>
      <c r="CO100" s="151"/>
      <c r="CP100" s="151"/>
      <c r="CQ100" s="151"/>
      <c r="CR100" s="151"/>
      <c r="CS100" s="151"/>
      <c r="CT100" s="151"/>
      <c r="CU100" s="151"/>
      <c r="CV100" s="151"/>
      <c r="CW100" s="151"/>
      <c r="CX100" s="151"/>
      <c r="CY100" s="151"/>
      <c r="CZ100" s="151"/>
      <c r="DA100" s="151"/>
      <c r="DB100" s="151"/>
      <c r="DC100" s="151"/>
      <c r="DD100" s="151"/>
      <c r="DE100" s="151"/>
      <c r="DF100" s="151"/>
      <c r="DG100" s="151"/>
      <c r="DH100" s="147" t="str">
        <f>'Pelan Pengambilan'!AF53</f>
        <v/>
      </c>
      <c r="DI100" s="147"/>
      <c r="DJ100" s="3">
        <f>IFERROR(MIN('Pelan Pengambilan'!H53,'Pelan Pengambilan'!J53,'Pelan Pengambilan'!L53,'Pelan Pengambilan'!N53,'Pelan Pengambilan'!P53,'Pelan Pengambilan'!R53,'Pelan Pengambilan'!T53,'Pelan Pengambilan'!V53,'Pelan Pengambilan'!X53,'Pelan Pengambilan'!Z53,'Pelan Pengambilan'!AB53,'Pelan Pengambilan'!AD53),"")</f>
        <v>0</v>
      </c>
      <c r="DK100" s="3">
        <f>IFERROR(MAX('Pelan Pengambilan'!H53,'Pelan Pengambilan'!J53,'Pelan Pengambilan'!L53,'Pelan Pengambilan'!N53,'Pelan Pengambilan'!P53,'Pelan Pengambilan'!R53,'Pelan Pengambilan'!T53,'Pelan Pengambilan'!V53,'Pelan Pengambilan'!X53,'Pelan Pengambilan'!Z53,'Pelan Pengambilan'!AB53,'Pelan Pengambilan'!AD53),"")</f>
        <v>0</v>
      </c>
      <c r="DL100" s="3">
        <f>IFERROR(MIN('Pelan Pengambilan'!I53,'Pelan Pengambilan'!K53,'Pelan Pengambilan'!M53,'Pelan Pengambilan'!O53,'Pelan Pengambilan'!Q53,'Pelan Pengambilan'!S53,'Pelan Pengambilan'!U53,'Pelan Pengambilan'!W53,'Pelan Pengambilan'!Y53,'Pelan Pengambilan'!AA53,'Pelan Pengambilan'!AC53,'Pelan Pengambilan'!AE53),"")</f>
        <v>0</v>
      </c>
      <c r="DM100" s="3">
        <f>IFERROR(MAX('Pelan Pengambilan'!I53,'Pelan Pengambilan'!K53,'Pelan Pengambilan'!M53,'Pelan Pengambilan'!O53,'Pelan Pengambilan'!Q53,'Pelan Pengambilan'!S53,'Pelan Pengambilan'!U53,'Pelan Pengambilan'!W53,'Pelan Pengambilan'!Y53,'Pelan Pengambilan'!AA53,'Pelan Pengambilan'!AC53,'Pelan Pengambilan'!AE53),"")</f>
        <v>0</v>
      </c>
    </row>
    <row r="101" ht="19.5" customHeight="1">
      <c r="A101" s="39"/>
      <c r="B101" s="39"/>
      <c r="C101" s="39"/>
      <c r="D101" s="148" t="s">
        <v>276</v>
      </c>
      <c r="E101" s="39"/>
      <c r="F101" s="39"/>
      <c r="G101" s="151"/>
      <c r="H101" s="151"/>
      <c r="I101" s="151"/>
      <c r="J101" s="151"/>
      <c r="K101" s="151"/>
      <c r="L101" s="151"/>
      <c r="M101" s="151"/>
      <c r="N101" s="151"/>
      <c r="O101" s="151"/>
      <c r="P101" s="151"/>
      <c r="Q101" s="151"/>
      <c r="R101" s="151"/>
      <c r="S101" s="151"/>
      <c r="T101" s="151"/>
      <c r="U101" s="151"/>
      <c r="V101" s="151"/>
      <c r="W101" s="151"/>
      <c r="X101" s="151"/>
      <c r="Y101" s="151"/>
      <c r="Z101" s="151"/>
      <c r="AA101" s="151"/>
      <c r="AB101" s="151"/>
      <c r="AC101" s="151"/>
      <c r="AD101" s="151"/>
      <c r="AE101" s="151"/>
      <c r="AF101" s="151"/>
      <c r="AG101" s="151"/>
      <c r="AH101" s="151"/>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c r="BI101" s="151"/>
      <c r="BJ101" s="151"/>
      <c r="BK101" s="151"/>
      <c r="BL101" s="151"/>
      <c r="BM101" s="151"/>
      <c r="BN101" s="151"/>
      <c r="BO101" s="151"/>
      <c r="BP101" s="151"/>
      <c r="BQ101" s="151"/>
      <c r="BR101" s="151"/>
      <c r="BS101" s="151"/>
      <c r="BT101" s="151"/>
      <c r="BU101" s="151"/>
      <c r="BV101" s="151"/>
      <c r="BW101" s="151"/>
      <c r="BX101" s="151"/>
      <c r="BY101" s="151"/>
      <c r="BZ101" s="151"/>
      <c r="CA101" s="151"/>
      <c r="CB101" s="151"/>
      <c r="CC101" s="151"/>
      <c r="CD101" s="151"/>
      <c r="CE101" s="151"/>
      <c r="CF101" s="151"/>
      <c r="CG101" s="151"/>
      <c r="CH101" s="151"/>
      <c r="CI101" s="151"/>
      <c r="CJ101" s="151"/>
      <c r="CK101" s="151"/>
      <c r="CL101" s="151"/>
      <c r="CM101" s="151"/>
      <c r="CN101" s="151"/>
      <c r="CO101" s="151"/>
      <c r="CP101" s="151"/>
      <c r="CQ101" s="151"/>
      <c r="CR101" s="151"/>
      <c r="CS101" s="151"/>
      <c r="CT101" s="151"/>
      <c r="CU101" s="151"/>
      <c r="CV101" s="151"/>
      <c r="CW101" s="151"/>
      <c r="CX101" s="151"/>
      <c r="CY101" s="151"/>
      <c r="CZ101" s="151"/>
      <c r="DA101" s="151"/>
      <c r="DB101" s="151"/>
      <c r="DC101" s="151"/>
      <c r="DD101" s="151"/>
      <c r="DE101" s="151"/>
      <c r="DF101" s="151"/>
      <c r="DG101" s="151"/>
      <c r="DH101" s="39"/>
      <c r="DI101" s="39"/>
      <c r="DJ101" s="3"/>
      <c r="DK101" s="3"/>
      <c r="DL101" s="3"/>
      <c r="DM101" s="3"/>
    </row>
    <row r="102" ht="19.5" customHeight="1">
      <c r="A102" s="146" t="str">
        <f>'Pelan Pengambilan'!B54</f>
        <v/>
      </c>
      <c r="B102" s="147" t="str">
        <f>'Pelan Pengambilan'!C54</f>
        <v/>
      </c>
      <c r="C102" s="146" t="str">
        <f t="array" ref="C102">IFERROR(IF(INDEX(Strategi!$F$5:$F$84,MATCH(LARGE(Strategi!$K$5:$K$84,49),Strategi!$K$5:$K$84,0))="","","("&amp;COUNTIFS('Pelan Pengambilan'!$B$6:$B$54,'Pelan Pengambilan'!$B54,'Pelan Pengambilan'!$C$6:$C$54,'Pelan Pengambilan'!$C54)&amp;") "&amp;INDEX(Strategi!$F$5:$F$84,MATCH(LARGE(Strategi!$K$5:$K$84,49),Strategi!$K$5:$K$84,0))),"")</f>
        <v/>
      </c>
      <c r="D102" s="148" t="s">
        <v>275</v>
      </c>
      <c r="E102" s="149" t="str">
        <f>IFERROR(IF(COUNT('Pelan Pengambilan'!H54,'Pelan Pengambilan'!J54,'Pelan Pengambilan'!L54,'Pelan Pengambilan'!N54,'Pelan Pengambilan'!P54,'Pelan Pengambilan'!R54,'Pelan Pengambilan'!T54,'Pelan Pengambilan'!V54,'Pelan Pengambilan'!X54,'Pelan Pengambilan'!Z54,'Pelan Pengambilan'!AB54,'Pelan Pengambilan'!AD54)=0,"",COUNT('Pelan Pengambilan'!I54,'Pelan Pengambilan'!K54,'Pelan Pengambilan'!M54,'Pelan Pengambilan'!O54,'Pelan Pengambilan'!Q54,'Pelan Pengambilan'!S54,'Pelan Pengambilan'!U54,'Pelan Pengambilan'!W54,'Pelan Pengambilan'!Y54,'Pelan Pengambilan'!AA54,'Pelan Pengambilan'!AC54,'Pelan Pengambilan'!AE54)/COUNT('Pelan Pengambilan'!H54,'Pelan Pengambilan'!J54,'Pelan Pengambilan'!L54,'Pelan Pengambilan'!N54,'Pelan Pengambilan'!P54,'Pelan Pengambilan'!R54,'Pelan Pengambilan'!T54,'Pelan Pengambilan'!V54,'Pelan Pengambilan'!X54,'Pelan Pengambilan'!Z54,'Pelan Pengambilan'!AB54,'Pelan Pengambilan'!AD54)),"")</f>
        <v/>
      </c>
      <c r="F102" s="150" t="str">
        <f>IFERROR(IF('Pelan Pengambilan'!G54="","",'Pelan Pengambilan'!G54),"")</f>
        <v/>
      </c>
      <c r="G102" s="151"/>
      <c r="H102" s="151"/>
      <c r="I102" s="151"/>
      <c r="J102" s="151"/>
      <c r="K102" s="151"/>
      <c r="L102" s="151"/>
      <c r="M102" s="151"/>
      <c r="N102" s="151"/>
      <c r="O102" s="151"/>
      <c r="P102" s="151"/>
      <c r="Q102" s="151"/>
      <c r="R102" s="151"/>
      <c r="S102" s="151"/>
      <c r="T102" s="151"/>
      <c r="U102" s="151"/>
      <c r="V102" s="151"/>
      <c r="W102" s="151"/>
      <c r="X102" s="151"/>
      <c r="Y102" s="151"/>
      <c r="Z102" s="151"/>
      <c r="AA102" s="151"/>
      <c r="AB102" s="151"/>
      <c r="AC102" s="151"/>
      <c r="AD102" s="151"/>
      <c r="AE102" s="151"/>
      <c r="AF102" s="151"/>
      <c r="AG102" s="151"/>
      <c r="AH102" s="151"/>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c r="BI102" s="151"/>
      <c r="BJ102" s="151"/>
      <c r="BK102" s="151"/>
      <c r="BL102" s="151"/>
      <c r="BM102" s="151"/>
      <c r="BN102" s="151"/>
      <c r="BO102" s="151"/>
      <c r="BP102" s="151"/>
      <c r="BQ102" s="151"/>
      <c r="BR102" s="151"/>
      <c r="BS102" s="151"/>
      <c r="BT102" s="151"/>
      <c r="BU102" s="151"/>
      <c r="BV102" s="151"/>
      <c r="BW102" s="151"/>
      <c r="BX102" s="151"/>
      <c r="BY102" s="151"/>
      <c r="BZ102" s="151"/>
      <c r="CA102" s="151"/>
      <c r="CB102" s="151"/>
      <c r="CC102" s="151"/>
      <c r="CD102" s="151"/>
      <c r="CE102" s="151"/>
      <c r="CF102" s="151"/>
      <c r="CG102" s="151"/>
      <c r="CH102" s="151"/>
      <c r="CI102" s="151"/>
      <c r="CJ102" s="151"/>
      <c r="CK102" s="151"/>
      <c r="CL102" s="151"/>
      <c r="CM102" s="151"/>
      <c r="CN102" s="151"/>
      <c r="CO102" s="151"/>
      <c r="CP102" s="151"/>
      <c r="CQ102" s="151"/>
      <c r="CR102" s="151"/>
      <c r="CS102" s="151"/>
      <c r="CT102" s="151"/>
      <c r="CU102" s="151"/>
      <c r="CV102" s="151"/>
      <c r="CW102" s="151"/>
      <c r="CX102" s="151"/>
      <c r="CY102" s="151"/>
      <c r="CZ102" s="151"/>
      <c r="DA102" s="151"/>
      <c r="DB102" s="151"/>
      <c r="DC102" s="151"/>
      <c r="DD102" s="151"/>
      <c r="DE102" s="151"/>
      <c r="DF102" s="151"/>
      <c r="DG102" s="151"/>
      <c r="DH102" s="147" t="str">
        <f>'Pelan Pengambilan'!AF54</f>
        <v/>
      </c>
      <c r="DI102" s="147"/>
      <c r="DJ102" s="3">
        <f>IFERROR(MIN('Pelan Pengambilan'!H54,'Pelan Pengambilan'!J54,'Pelan Pengambilan'!L54,'Pelan Pengambilan'!N54,'Pelan Pengambilan'!P54,'Pelan Pengambilan'!R54,'Pelan Pengambilan'!T54,'Pelan Pengambilan'!V54,'Pelan Pengambilan'!X54,'Pelan Pengambilan'!Z54,'Pelan Pengambilan'!AB54,'Pelan Pengambilan'!AD54),"")</f>
        <v>0</v>
      </c>
      <c r="DK102" s="3">
        <f>IFERROR(MAX('Pelan Pengambilan'!H54,'Pelan Pengambilan'!J54,'Pelan Pengambilan'!L54,'Pelan Pengambilan'!N54,'Pelan Pengambilan'!P54,'Pelan Pengambilan'!R54,'Pelan Pengambilan'!T54,'Pelan Pengambilan'!V54,'Pelan Pengambilan'!X54,'Pelan Pengambilan'!Z54,'Pelan Pengambilan'!AB54,'Pelan Pengambilan'!AD54),"")</f>
        <v>0</v>
      </c>
      <c r="DL102" s="3">
        <f>IFERROR(MIN('Pelan Pengambilan'!I54,'Pelan Pengambilan'!K54,'Pelan Pengambilan'!M54,'Pelan Pengambilan'!O54,'Pelan Pengambilan'!Q54,'Pelan Pengambilan'!S54,'Pelan Pengambilan'!U54,'Pelan Pengambilan'!W54,'Pelan Pengambilan'!Y54,'Pelan Pengambilan'!AA54,'Pelan Pengambilan'!AC54,'Pelan Pengambilan'!AE54),"")</f>
        <v>0</v>
      </c>
      <c r="DM102" s="3">
        <f>IFERROR(MAX('Pelan Pengambilan'!I54,'Pelan Pengambilan'!K54,'Pelan Pengambilan'!M54,'Pelan Pengambilan'!O54,'Pelan Pengambilan'!Q54,'Pelan Pengambilan'!S54,'Pelan Pengambilan'!U54,'Pelan Pengambilan'!W54,'Pelan Pengambilan'!Y54,'Pelan Pengambilan'!AA54,'Pelan Pengambilan'!AC54,'Pelan Pengambilan'!AE54),"")</f>
        <v>0</v>
      </c>
    </row>
    <row r="103" ht="19.5" customHeight="1">
      <c r="A103" s="39"/>
      <c r="B103" s="39"/>
      <c r="C103" s="39"/>
      <c r="D103" s="148" t="s">
        <v>276</v>
      </c>
      <c r="E103" s="39"/>
      <c r="F103" s="39"/>
      <c r="G103" s="151"/>
      <c r="H103" s="151"/>
      <c r="I103" s="151"/>
      <c r="J103" s="151"/>
      <c r="K103" s="151"/>
      <c r="L103" s="151"/>
      <c r="M103" s="151"/>
      <c r="N103" s="151"/>
      <c r="O103" s="151"/>
      <c r="P103" s="151"/>
      <c r="Q103" s="151"/>
      <c r="R103" s="151"/>
      <c r="S103" s="151"/>
      <c r="T103" s="151"/>
      <c r="U103" s="151"/>
      <c r="V103" s="151"/>
      <c r="W103" s="151"/>
      <c r="X103" s="151"/>
      <c r="Y103" s="151"/>
      <c r="Z103" s="151"/>
      <c r="AA103" s="151"/>
      <c r="AB103" s="151"/>
      <c r="AC103" s="151"/>
      <c r="AD103" s="151"/>
      <c r="AE103" s="151"/>
      <c r="AF103" s="151"/>
      <c r="AG103" s="151"/>
      <c r="AH103" s="151"/>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c r="BI103" s="151"/>
      <c r="BJ103" s="151"/>
      <c r="BK103" s="151"/>
      <c r="BL103" s="151"/>
      <c r="BM103" s="151"/>
      <c r="BN103" s="151"/>
      <c r="BO103" s="151"/>
      <c r="BP103" s="151"/>
      <c r="BQ103" s="151"/>
      <c r="BR103" s="151"/>
      <c r="BS103" s="151"/>
      <c r="BT103" s="151"/>
      <c r="BU103" s="151"/>
      <c r="BV103" s="151"/>
      <c r="BW103" s="151"/>
      <c r="BX103" s="151"/>
      <c r="BY103" s="151"/>
      <c r="BZ103" s="151"/>
      <c r="CA103" s="151"/>
      <c r="CB103" s="151"/>
      <c r="CC103" s="151"/>
      <c r="CD103" s="151"/>
      <c r="CE103" s="151"/>
      <c r="CF103" s="151"/>
      <c r="CG103" s="151"/>
      <c r="CH103" s="151"/>
      <c r="CI103" s="151"/>
      <c r="CJ103" s="151"/>
      <c r="CK103" s="151"/>
      <c r="CL103" s="151"/>
      <c r="CM103" s="151"/>
      <c r="CN103" s="151"/>
      <c r="CO103" s="151"/>
      <c r="CP103" s="151"/>
      <c r="CQ103" s="151"/>
      <c r="CR103" s="151"/>
      <c r="CS103" s="151"/>
      <c r="CT103" s="151"/>
      <c r="CU103" s="151"/>
      <c r="CV103" s="151"/>
      <c r="CW103" s="151"/>
      <c r="CX103" s="151"/>
      <c r="CY103" s="151"/>
      <c r="CZ103" s="151"/>
      <c r="DA103" s="151"/>
      <c r="DB103" s="151"/>
      <c r="DC103" s="151"/>
      <c r="DD103" s="151"/>
      <c r="DE103" s="151"/>
      <c r="DF103" s="151"/>
      <c r="DG103" s="151"/>
      <c r="DH103" s="39"/>
      <c r="DI103" s="39"/>
      <c r="DJ103" s="3"/>
      <c r="DK103" s="3"/>
      <c r="DL103" s="3"/>
      <c r="DM103" s="3"/>
    </row>
    <row r="104" ht="19.5" customHeight="1">
      <c r="A104" s="146" t="str">
        <f>'Pelan Pengambilan'!B55</f>
        <v/>
      </c>
      <c r="B104" s="147" t="str">
        <f>'Pelan Pengambilan'!C55</f>
        <v/>
      </c>
      <c r="C104" s="146" t="str">
        <f t="array" ref="C104">IFERROR(IF(INDEX(Strategi!$F$5:$F$84,MATCH(LARGE(Strategi!$K$5:$K$84,50),Strategi!$K$5:$K$84,0))="","","("&amp;COUNTIFS('Pelan Pengambilan'!$B$6:$B$55,'Pelan Pengambilan'!$B55,'Pelan Pengambilan'!$C$6:$C$55,'Pelan Pengambilan'!$C55)&amp;") "&amp;INDEX(Strategi!$F$5:$F$84,MATCH(LARGE(Strategi!$K$5:$K$84,50),Strategi!$K$5:$K$84,0))),"")</f>
        <v/>
      </c>
      <c r="D104" s="148" t="s">
        <v>275</v>
      </c>
      <c r="E104" s="149" t="str">
        <f>IFERROR(IF(COUNT('Pelan Pengambilan'!H55,'Pelan Pengambilan'!J55,'Pelan Pengambilan'!L55,'Pelan Pengambilan'!N55,'Pelan Pengambilan'!P55,'Pelan Pengambilan'!R55,'Pelan Pengambilan'!T55,'Pelan Pengambilan'!V55,'Pelan Pengambilan'!X55,'Pelan Pengambilan'!Z55,'Pelan Pengambilan'!AB55,'Pelan Pengambilan'!AD55)=0,"",COUNT('Pelan Pengambilan'!I55,'Pelan Pengambilan'!K55,'Pelan Pengambilan'!M55,'Pelan Pengambilan'!O55,'Pelan Pengambilan'!Q55,'Pelan Pengambilan'!S55,'Pelan Pengambilan'!U55,'Pelan Pengambilan'!W55,'Pelan Pengambilan'!Y55,'Pelan Pengambilan'!AA55,'Pelan Pengambilan'!AC55,'Pelan Pengambilan'!AE55)/COUNT('Pelan Pengambilan'!H55,'Pelan Pengambilan'!J55,'Pelan Pengambilan'!L55,'Pelan Pengambilan'!N55,'Pelan Pengambilan'!P55,'Pelan Pengambilan'!R55,'Pelan Pengambilan'!T55,'Pelan Pengambilan'!V55,'Pelan Pengambilan'!X55,'Pelan Pengambilan'!Z55,'Pelan Pengambilan'!AB55,'Pelan Pengambilan'!AD55)),"")</f>
        <v/>
      </c>
      <c r="F104" s="150" t="str">
        <f>IFERROR(IF('Pelan Pengambilan'!G55="","",'Pelan Pengambilan'!G55),"")</f>
        <v/>
      </c>
      <c r="G104" s="151"/>
      <c r="H104" s="151"/>
      <c r="I104" s="151"/>
      <c r="J104" s="151"/>
      <c r="K104" s="151"/>
      <c r="L104" s="151"/>
      <c r="M104" s="151"/>
      <c r="N104" s="151"/>
      <c r="O104" s="151"/>
      <c r="P104" s="151"/>
      <c r="Q104" s="151"/>
      <c r="R104" s="151"/>
      <c r="S104" s="151"/>
      <c r="T104" s="151"/>
      <c r="U104" s="151"/>
      <c r="V104" s="151"/>
      <c r="W104" s="151"/>
      <c r="X104" s="151"/>
      <c r="Y104" s="151"/>
      <c r="Z104" s="151"/>
      <c r="AA104" s="151"/>
      <c r="AB104" s="151"/>
      <c r="AC104" s="151"/>
      <c r="AD104" s="151"/>
      <c r="AE104" s="151"/>
      <c r="AF104" s="151"/>
      <c r="AG104" s="151"/>
      <c r="AH104" s="151"/>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c r="BI104" s="151"/>
      <c r="BJ104" s="151"/>
      <c r="BK104" s="151"/>
      <c r="BL104" s="151"/>
      <c r="BM104" s="151"/>
      <c r="BN104" s="151"/>
      <c r="BO104" s="151"/>
      <c r="BP104" s="151"/>
      <c r="BQ104" s="151"/>
      <c r="BR104" s="151"/>
      <c r="BS104" s="151"/>
      <c r="BT104" s="151"/>
      <c r="BU104" s="151"/>
      <c r="BV104" s="151"/>
      <c r="BW104" s="151"/>
      <c r="BX104" s="151"/>
      <c r="BY104" s="151"/>
      <c r="BZ104" s="151"/>
      <c r="CA104" s="151"/>
      <c r="CB104" s="151"/>
      <c r="CC104" s="151"/>
      <c r="CD104" s="151"/>
      <c r="CE104" s="151"/>
      <c r="CF104" s="151"/>
      <c r="CG104" s="151"/>
      <c r="CH104" s="151"/>
      <c r="CI104" s="151"/>
      <c r="CJ104" s="151"/>
      <c r="CK104" s="151"/>
      <c r="CL104" s="151"/>
      <c r="CM104" s="151"/>
      <c r="CN104" s="151"/>
      <c r="CO104" s="151"/>
      <c r="CP104" s="151"/>
      <c r="CQ104" s="151"/>
      <c r="CR104" s="151"/>
      <c r="CS104" s="151"/>
      <c r="CT104" s="151"/>
      <c r="CU104" s="151"/>
      <c r="CV104" s="151"/>
      <c r="CW104" s="151"/>
      <c r="CX104" s="151"/>
      <c r="CY104" s="151"/>
      <c r="CZ104" s="151"/>
      <c r="DA104" s="151"/>
      <c r="DB104" s="151"/>
      <c r="DC104" s="151"/>
      <c r="DD104" s="151"/>
      <c r="DE104" s="151"/>
      <c r="DF104" s="151"/>
      <c r="DG104" s="151"/>
      <c r="DH104" s="147" t="str">
        <f>'Pelan Pengambilan'!AF55</f>
        <v/>
      </c>
      <c r="DI104" s="147"/>
      <c r="DJ104" s="3">
        <f>IFERROR(MIN('Pelan Pengambilan'!H55,'Pelan Pengambilan'!J55,'Pelan Pengambilan'!L55,'Pelan Pengambilan'!N55,'Pelan Pengambilan'!P55,'Pelan Pengambilan'!R55,'Pelan Pengambilan'!T55,'Pelan Pengambilan'!V55,'Pelan Pengambilan'!X55,'Pelan Pengambilan'!Z55,'Pelan Pengambilan'!AB55,'Pelan Pengambilan'!AD55),"")</f>
        <v>0</v>
      </c>
      <c r="DK104" s="3">
        <f>IFERROR(MAX('Pelan Pengambilan'!H55,'Pelan Pengambilan'!J55,'Pelan Pengambilan'!L55,'Pelan Pengambilan'!N55,'Pelan Pengambilan'!P55,'Pelan Pengambilan'!R55,'Pelan Pengambilan'!T55,'Pelan Pengambilan'!V55,'Pelan Pengambilan'!X55,'Pelan Pengambilan'!Z55,'Pelan Pengambilan'!AB55,'Pelan Pengambilan'!AD55),"")</f>
        <v>0</v>
      </c>
      <c r="DL104" s="3">
        <f>IFERROR(MIN('Pelan Pengambilan'!I55,'Pelan Pengambilan'!K55,'Pelan Pengambilan'!M55,'Pelan Pengambilan'!O55,'Pelan Pengambilan'!Q55,'Pelan Pengambilan'!S55,'Pelan Pengambilan'!U55,'Pelan Pengambilan'!W55,'Pelan Pengambilan'!Y55,'Pelan Pengambilan'!AA55,'Pelan Pengambilan'!AC55,'Pelan Pengambilan'!AE55),"")</f>
        <v>0</v>
      </c>
      <c r="DM104" s="3">
        <f>IFERROR(MAX('Pelan Pengambilan'!I55,'Pelan Pengambilan'!K55,'Pelan Pengambilan'!M55,'Pelan Pengambilan'!O55,'Pelan Pengambilan'!Q55,'Pelan Pengambilan'!S55,'Pelan Pengambilan'!U55,'Pelan Pengambilan'!W55,'Pelan Pengambilan'!Y55,'Pelan Pengambilan'!AA55,'Pelan Pengambilan'!AC55,'Pelan Pengambilan'!AE55),"")</f>
        <v>0</v>
      </c>
    </row>
    <row r="105" ht="19.5" customHeight="1">
      <c r="A105" s="39"/>
      <c r="B105" s="39"/>
      <c r="C105" s="39"/>
      <c r="D105" s="148" t="s">
        <v>276</v>
      </c>
      <c r="E105" s="39"/>
      <c r="F105" s="39"/>
      <c r="G105" s="151"/>
      <c r="H105" s="151"/>
      <c r="I105" s="151"/>
      <c r="J105" s="151"/>
      <c r="K105" s="151"/>
      <c r="L105" s="151"/>
      <c r="M105" s="151"/>
      <c r="N105" s="151"/>
      <c r="O105" s="151"/>
      <c r="P105" s="151"/>
      <c r="Q105" s="151"/>
      <c r="R105" s="151"/>
      <c r="S105" s="151"/>
      <c r="T105" s="151"/>
      <c r="U105" s="151"/>
      <c r="V105" s="151"/>
      <c r="W105" s="151"/>
      <c r="X105" s="151"/>
      <c r="Y105" s="151"/>
      <c r="Z105" s="151"/>
      <c r="AA105" s="151"/>
      <c r="AB105" s="151"/>
      <c r="AC105" s="151"/>
      <c r="AD105" s="151"/>
      <c r="AE105" s="151"/>
      <c r="AF105" s="151"/>
      <c r="AG105" s="151"/>
      <c r="AH105" s="151"/>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c r="BI105" s="151"/>
      <c r="BJ105" s="151"/>
      <c r="BK105" s="151"/>
      <c r="BL105" s="151"/>
      <c r="BM105" s="151"/>
      <c r="BN105" s="151"/>
      <c r="BO105" s="151"/>
      <c r="BP105" s="151"/>
      <c r="BQ105" s="151"/>
      <c r="BR105" s="151"/>
      <c r="BS105" s="151"/>
      <c r="BT105" s="151"/>
      <c r="BU105" s="151"/>
      <c r="BV105" s="151"/>
      <c r="BW105" s="151"/>
      <c r="BX105" s="151"/>
      <c r="BY105" s="151"/>
      <c r="BZ105" s="151"/>
      <c r="CA105" s="151"/>
      <c r="CB105" s="151"/>
      <c r="CC105" s="151"/>
      <c r="CD105" s="151"/>
      <c r="CE105" s="151"/>
      <c r="CF105" s="151"/>
      <c r="CG105" s="151"/>
      <c r="CH105" s="151"/>
      <c r="CI105" s="151"/>
      <c r="CJ105" s="151"/>
      <c r="CK105" s="151"/>
      <c r="CL105" s="151"/>
      <c r="CM105" s="151"/>
      <c r="CN105" s="151"/>
      <c r="CO105" s="151"/>
      <c r="CP105" s="151"/>
      <c r="CQ105" s="151"/>
      <c r="CR105" s="151"/>
      <c r="CS105" s="151"/>
      <c r="CT105" s="151"/>
      <c r="CU105" s="151"/>
      <c r="CV105" s="151"/>
      <c r="CW105" s="151"/>
      <c r="CX105" s="151"/>
      <c r="CY105" s="151"/>
      <c r="CZ105" s="151"/>
      <c r="DA105" s="151"/>
      <c r="DB105" s="151"/>
      <c r="DC105" s="151"/>
      <c r="DD105" s="151"/>
      <c r="DE105" s="151"/>
      <c r="DF105" s="151"/>
      <c r="DG105" s="151"/>
      <c r="DH105" s="39"/>
      <c r="DI105" s="39"/>
      <c r="DJ105" s="3"/>
      <c r="DK105" s="3"/>
      <c r="DL105" s="3"/>
      <c r="DM105" s="3"/>
    </row>
    <row r="106" ht="19.5" customHeight="1">
      <c r="A106" s="146" t="str">
        <f>'Pelan Pengambilan'!B56</f>
        <v/>
      </c>
      <c r="B106" s="147" t="str">
        <f>'Pelan Pengambilan'!C56</f>
        <v/>
      </c>
      <c r="C106" s="146" t="str">
        <f t="array" ref="C106">IFERROR(IF(INDEX(Strategi!$F$5:$F$84,MATCH(LARGE(Strategi!$K$5:$K$84,51),Strategi!$K$5:$K$84,0))="","","("&amp;COUNTIFS('Pelan Pengambilan'!$B$6:$B$56,'Pelan Pengambilan'!$B56,'Pelan Pengambilan'!$C$6:$C$56,'Pelan Pengambilan'!$C56)&amp;") "&amp;INDEX(Strategi!$F$5:$F$84,MATCH(LARGE(Strategi!$K$5:$K$84,51),Strategi!$K$5:$K$84,0))),"")</f>
        <v/>
      </c>
      <c r="D106" s="148" t="s">
        <v>275</v>
      </c>
      <c r="E106" s="149" t="str">
        <f>IFERROR(IF(COUNT('Pelan Pengambilan'!H56,'Pelan Pengambilan'!J56,'Pelan Pengambilan'!L56,'Pelan Pengambilan'!N56,'Pelan Pengambilan'!P56,'Pelan Pengambilan'!R56,'Pelan Pengambilan'!T56,'Pelan Pengambilan'!V56,'Pelan Pengambilan'!X56,'Pelan Pengambilan'!Z56,'Pelan Pengambilan'!AB56,'Pelan Pengambilan'!AD56)=0,"",COUNT('Pelan Pengambilan'!I56,'Pelan Pengambilan'!K56,'Pelan Pengambilan'!M56,'Pelan Pengambilan'!O56,'Pelan Pengambilan'!Q56,'Pelan Pengambilan'!S56,'Pelan Pengambilan'!U56,'Pelan Pengambilan'!W56,'Pelan Pengambilan'!Y56,'Pelan Pengambilan'!AA56,'Pelan Pengambilan'!AC56,'Pelan Pengambilan'!AE56)/COUNT('Pelan Pengambilan'!H56,'Pelan Pengambilan'!J56,'Pelan Pengambilan'!L56,'Pelan Pengambilan'!N56,'Pelan Pengambilan'!P56,'Pelan Pengambilan'!R56,'Pelan Pengambilan'!T56,'Pelan Pengambilan'!V56,'Pelan Pengambilan'!X56,'Pelan Pengambilan'!Z56,'Pelan Pengambilan'!AB56,'Pelan Pengambilan'!AD56)),"")</f>
        <v/>
      </c>
      <c r="F106" s="150" t="str">
        <f>IFERROR(IF('Pelan Pengambilan'!G56="","",'Pelan Pengambilan'!G56),"")</f>
        <v/>
      </c>
      <c r="G106" s="151"/>
      <c r="H106" s="151"/>
      <c r="I106" s="151"/>
      <c r="J106" s="151"/>
      <c r="K106" s="151"/>
      <c r="L106" s="151"/>
      <c r="M106" s="151"/>
      <c r="N106" s="151"/>
      <c r="O106" s="151"/>
      <c r="P106" s="151"/>
      <c r="Q106" s="151"/>
      <c r="R106" s="151"/>
      <c r="S106" s="151"/>
      <c r="T106" s="151"/>
      <c r="U106" s="151"/>
      <c r="V106" s="151"/>
      <c r="W106" s="151"/>
      <c r="X106" s="151"/>
      <c r="Y106" s="151"/>
      <c r="Z106" s="151"/>
      <c r="AA106" s="151"/>
      <c r="AB106" s="151"/>
      <c r="AC106" s="151"/>
      <c r="AD106" s="151"/>
      <c r="AE106" s="151"/>
      <c r="AF106" s="151"/>
      <c r="AG106" s="151"/>
      <c r="AH106" s="151"/>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c r="BI106" s="151"/>
      <c r="BJ106" s="151"/>
      <c r="BK106" s="151"/>
      <c r="BL106" s="151"/>
      <c r="BM106" s="151"/>
      <c r="BN106" s="151"/>
      <c r="BO106" s="151"/>
      <c r="BP106" s="151"/>
      <c r="BQ106" s="151"/>
      <c r="BR106" s="151"/>
      <c r="BS106" s="151"/>
      <c r="BT106" s="151"/>
      <c r="BU106" s="151"/>
      <c r="BV106" s="151"/>
      <c r="BW106" s="151"/>
      <c r="BX106" s="151"/>
      <c r="BY106" s="151"/>
      <c r="BZ106" s="151"/>
      <c r="CA106" s="151"/>
      <c r="CB106" s="151"/>
      <c r="CC106" s="151"/>
      <c r="CD106" s="151"/>
      <c r="CE106" s="151"/>
      <c r="CF106" s="151"/>
      <c r="CG106" s="151"/>
      <c r="CH106" s="151"/>
      <c r="CI106" s="151"/>
      <c r="CJ106" s="151"/>
      <c r="CK106" s="151"/>
      <c r="CL106" s="151"/>
      <c r="CM106" s="151"/>
      <c r="CN106" s="151"/>
      <c r="CO106" s="151"/>
      <c r="CP106" s="151"/>
      <c r="CQ106" s="151"/>
      <c r="CR106" s="151"/>
      <c r="CS106" s="151"/>
      <c r="CT106" s="151"/>
      <c r="CU106" s="151"/>
      <c r="CV106" s="151"/>
      <c r="CW106" s="151"/>
      <c r="CX106" s="151"/>
      <c r="CY106" s="151"/>
      <c r="CZ106" s="151"/>
      <c r="DA106" s="151"/>
      <c r="DB106" s="151"/>
      <c r="DC106" s="151"/>
      <c r="DD106" s="151"/>
      <c r="DE106" s="151"/>
      <c r="DF106" s="151"/>
      <c r="DG106" s="151"/>
      <c r="DH106" s="147" t="str">
        <f>'Pelan Pengambilan'!AF56</f>
        <v/>
      </c>
      <c r="DI106" s="147"/>
      <c r="DJ106" s="3">
        <f>IFERROR(MIN('Pelan Pengambilan'!H56,'Pelan Pengambilan'!J56,'Pelan Pengambilan'!L56,'Pelan Pengambilan'!N56,'Pelan Pengambilan'!P56,'Pelan Pengambilan'!R56,'Pelan Pengambilan'!T56,'Pelan Pengambilan'!V56,'Pelan Pengambilan'!X56,'Pelan Pengambilan'!Z56,'Pelan Pengambilan'!AB56,'Pelan Pengambilan'!AD56),"")</f>
        <v>0</v>
      </c>
      <c r="DK106" s="3">
        <f>IFERROR(MAX('Pelan Pengambilan'!H56,'Pelan Pengambilan'!J56,'Pelan Pengambilan'!L56,'Pelan Pengambilan'!N56,'Pelan Pengambilan'!P56,'Pelan Pengambilan'!R56,'Pelan Pengambilan'!T56,'Pelan Pengambilan'!V56,'Pelan Pengambilan'!X56,'Pelan Pengambilan'!Z56,'Pelan Pengambilan'!AB56,'Pelan Pengambilan'!AD56),"")</f>
        <v>0</v>
      </c>
      <c r="DL106" s="3">
        <f>IFERROR(MIN('Pelan Pengambilan'!I56,'Pelan Pengambilan'!K56,'Pelan Pengambilan'!M56,'Pelan Pengambilan'!O56,'Pelan Pengambilan'!Q56,'Pelan Pengambilan'!S56,'Pelan Pengambilan'!U56,'Pelan Pengambilan'!W56,'Pelan Pengambilan'!Y56,'Pelan Pengambilan'!AA56,'Pelan Pengambilan'!AC56,'Pelan Pengambilan'!AE56),"")</f>
        <v>0</v>
      </c>
      <c r="DM106" s="3">
        <f>IFERROR(MAX('Pelan Pengambilan'!I56,'Pelan Pengambilan'!K56,'Pelan Pengambilan'!M56,'Pelan Pengambilan'!O56,'Pelan Pengambilan'!Q56,'Pelan Pengambilan'!S56,'Pelan Pengambilan'!U56,'Pelan Pengambilan'!W56,'Pelan Pengambilan'!Y56,'Pelan Pengambilan'!AA56,'Pelan Pengambilan'!AC56,'Pelan Pengambilan'!AE56),"")</f>
        <v>0</v>
      </c>
    </row>
    <row r="107" ht="19.5" customHeight="1">
      <c r="A107" s="39"/>
      <c r="B107" s="39"/>
      <c r="C107" s="39"/>
      <c r="D107" s="148" t="s">
        <v>276</v>
      </c>
      <c r="E107" s="39"/>
      <c r="F107" s="39"/>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c r="BI107" s="151"/>
      <c r="BJ107" s="151"/>
      <c r="BK107" s="151"/>
      <c r="BL107" s="151"/>
      <c r="BM107" s="151"/>
      <c r="BN107" s="151"/>
      <c r="BO107" s="151"/>
      <c r="BP107" s="151"/>
      <c r="BQ107" s="151"/>
      <c r="BR107" s="151"/>
      <c r="BS107" s="151"/>
      <c r="BT107" s="151"/>
      <c r="BU107" s="151"/>
      <c r="BV107" s="151"/>
      <c r="BW107" s="151"/>
      <c r="BX107" s="151"/>
      <c r="BY107" s="151"/>
      <c r="BZ107" s="151"/>
      <c r="CA107" s="151"/>
      <c r="CB107" s="151"/>
      <c r="CC107" s="151"/>
      <c r="CD107" s="151"/>
      <c r="CE107" s="151"/>
      <c r="CF107" s="151"/>
      <c r="CG107" s="151"/>
      <c r="CH107" s="151"/>
      <c r="CI107" s="151"/>
      <c r="CJ107" s="151"/>
      <c r="CK107" s="151"/>
      <c r="CL107" s="151"/>
      <c r="CM107" s="151"/>
      <c r="CN107" s="151"/>
      <c r="CO107" s="151"/>
      <c r="CP107" s="151"/>
      <c r="CQ107" s="151"/>
      <c r="CR107" s="151"/>
      <c r="CS107" s="151"/>
      <c r="CT107" s="151"/>
      <c r="CU107" s="151"/>
      <c r="CV107" s="151"/>
      <c r="CW107" s="151"/>
      <c r="CX107" s="151"/>
      <c r="CY107" s="151"/>
      <c r="CZ107" s="151"/>
      <c r="DA107" s="151"/>
      <c r="DB107" s="151"/>
      <c r="DC107" s="151"/>
      <c r="DD107" s="151"/>
      <c r="DE107" s="151"/>
      <c r="DF107" s="151"/>
      <c r="DG107" s="151"/>
      <c r="DH107" s="39"/>
      <c r="DI107" s="39"/>
      <c r="DJ107" s="3"/>
      <c r="DK107" s="3"/>
      <c r="DL107" s="3"/>
      <c r="DM107" s="3"/>
    </row>
    <row r="108" ht="19.5" customHeight="1">
      <c r="A108" s="146" t="str">
        <f>'Pelan Pengambilan'!B57</f>
        <v/>
      </c>
      <c r="B108" s="147" t="str">
        <f>'Pelan Pengambilan'!C57</f>
        <v/>
      </c>
      <c r="C108" s="146" t="str">
        <f t="array" ref="C108">IFERROR(IF(INDEX(Strategi!$F$5:$F$84,MATCH(LARGE(Strategi!$K$5:$K$84,52),Strategi!$K$5:$K$84,0))="","","("&amp;COUNTIFS('Pelan Pengambilan'!$B$6:$B$57,'Pelan Pengambilan'!$B57,'Pelan Pengambilan'!$C$6:$C$57,'Pelan Pengambilan'!$C57)&amp;") "&amp;INDEX(Strategi!$F$5:$F$84,MATCH(LARGE(Strategi!$K$5:$K$84,52),Strategi!$K$5:$K$84,0))),"")</f>
        <v/>
      </c>
      <c r="D108" s="148" t="s">
        <v>275</v>
      </c>
      <c r="E108" s="149" t="str">
        <f>IFERROR(IF(COUNT('Pelan Pengambilan'!H57,'Pelan Pengambilan'!J57,'Pelan Pengambilan'!L57,'Pelan Pengambilan'!N57,'Pelan Pengambilan'!P57,'Pelan Pengambilan'!R57,'Pelan Pengambilan'!T57,'Pelan Pengambilan'!V57,'Pelan Pengambilan'!X57,'Pelan Pengambilan'!Z57,'Pelan Pengambilan'!AB57,'Pelan Pengambilan'!AD57)=0,"",COUNT('Pelan Pengambilan'!I57,'Pelan Pengambilan'!K57,'Pelan Pengambilan'!M57,'Pelan Pengambilan'!O57,'Pelan Pengambilan'!Q57,'Pelan Pengambilan'!S57,'Pelan Pengambilan'!U57,'Pelan Pengambilan'!W57,'Pelan Pengambilan'!Y57,'Pelan Pengambilan'!AA57,'Pelan Pengambilan'!AC57,'Pelan Pengambilan'!AE57)/COUNT('Pelan Pengambilan'!H57,'Pelan Pengambilan'!J57,'Pelan Pengambilan'!L57,'Pelan Pengambilan'!N57,'Pelan Pengambilan'!P57,'Pelan Pengambilan'!R57,'Pelan Pengambilan'!T57,'Pelan Pengambilan'!V57,'Pelan Pengambilan'!X57,'Pelan Pengambilan'!Z57,'Pelan Pengambilan'!AB57,'Pelan Pengambilan'!AD57)),"")</f>
        <v/>
      </c>
      <c r="F108" s="150" t="str">
        <f>IFERROR(IF('Pelan Pengambilan'!G57="","",'Pelan Pengambilan'!G57),"")</f>
        <v/>
      </c>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c r="BI108" s="151"/>
      <c r="BJ108" s="151"/>
      <c r="BK108" s="151"/>
      <c r="BL108" s="151"/>
      <c r="BM108" s="151"/>
      <c r="BN108" s="151"/>
      <c r="BO108" s="151"/>
      <c r="BP108" s="151"/>
      <c r="BQ108" s="151"/>
      <c r="BR108" s="151"/>
      <c r="BS108" s="151"/>
      <c r="BT108" s="151"/>
      <c r="BU108" s="151"/>
      <c r="BV108" s="151"/>
      <c r="BW108" s="151"/>
      <c r="BX108" s="151"/>
      <c r="BY108" s="151"/>
      <c r="BZ108" s="151"/>
      <c r="CA108" s="151"/>
      <c r="CB108" s="151"/>
      <c r="CC108" s="151"/>
      <c r="CD108" s="151"/>
      <c r="CE108" s="151"/>
      <c r="CF108" s="151"/>
      <c r="CG108" s="151"/>
      <c r="CH108" s="151"/>
      <c r="CI108" s="151"/>
      <c r="CJ108" s="151"/>
      <c r="CK108" s="151"/>
      <c r="CL108" s="151"/>
      <c r="CM108" s="151"/>
      <c r="CN108" s="151"/>
      <c r="CO108" s="151"/>
      <c r="CP108" s="151"/>
      <c r="CQ108" s="151"/>
      <c r="CR108" s="151"/>
      <c r="CS108" s="151"/>
      <c r="CT108" s="151"/>
      <c r="CU108" s="151"/>
      <c r="CV108" s="151"/>
      <c r="CW108" s="151"/>
      <c r="CX108" s="151"/>
      <c r="CY108" s="151"/>
      <c r="CZ108" s="151"/>
      <c r="DA108" s="151"/>
      <c r="DB108" s="151"/>
      <c r="DC108" s="151"/>
      <c r="DD108" s="151"/>
      <c r="DE108" s="151"/>
      <c r="DF108" s="151"/>
      <c r="DG108" s="151"/>
      <c r="DH108" s="147" t="str">
        <f>'Pelan Pengambilan'!AF57</f>
        <v/>
      </c>
      <c r="DI108" s="147"/>
      <c r="DJ108" s="3">
        <f>IFERROR(MIN('Pelan Pengambilan'!H57,'Pelan Pengambilan'!J57,'Pelan Pengambilan'!L57,'Pelan Pengambilan'!N57,'Pelan Pengambilan'!P57,'Pelan Pengambilan'!R57,'Pelan Pengambilan'!T57,'Pelan Pengambilan'!V57,'Pelan Pengambilan'!X57,'Pelan Pengambilan'!Z57,'Pelan Pengambilan'!AB57,'Pelan Pengambilan'!AD57),"")</f>
        <v>0</v>
      </c>
      <c r="DK108" s="3">
        <f>IFERROR(MAX('Pelan Pengambilan'!H57,'Pelan Pengambilan'!J57,'Pelan Pengambilan'!L57,'Pelan Pengambilan'!N57,'Pelan Pengambilan'!P57,'Pelan Pengambilan'!R57,'Pelan Pengambilan'!T57,'Pelan Pengambilan'!V57,'Pelan Pengambilan'!X57,'Pelan Pengambilan'!Z57,'Pelan Pengambilan'!AB57,'Pelan Pengambilan'!AD57),"")</f>
        <v>0</v>
      </c>
      <c r="DL108" s="3">
        <f>IFERROR(MIN('Pelan Pengambilan'!I57,'Pelan Pengambilan'!K57,'Pelan Pengambilan'!M57,'Pelan Pengambilan'!O57,'Pelan Pengambilan'!Q57,'Pelan Pengambilan'!S57,'Pelan Pengambilan'!U57,'Pelan Pengambilan'!W57,'Pelan Pengambilan'!Y57,'Pelan Pengambilan'!AA57,'Pelan Pengambilan'!AC57,'Pelan Pengambilan'!AE57),"")</f>
        <v>0</v>
      </c>
      <c r="DM108" s="3">
        <f>IFERROR(MAX('Pelan Pengambilan'!I57,'Pelan Pengambilan'!K57,'Pelan Pengambilan'!M57,'Pelan Pengambilan'!O57,'Pelan Pengambilan'!Q57,'Pelan Pengambilan'!S57,'Pelan Pengambilan'!U57,'Pelan Pengambilan'!W57,'Pelan Pengambilan'!Y57,'Pelan Pengambilan'!AA57,'Pelan Pengambilan'!AC57,'Pelan Pengambilan'!AE57),"")</f>
        <v>0</v>
      </c>
    </row>
    <row r="109" ht="19.5" customHeight="1">
      <c r="A109" s="39"/>
      <c r="B109" s="39"/>
      <c r="C109" s="39"/>
      <c r="D109" s="148" t="s">
        <v>276</v>
      </c>
      <c r="E109" s="39"/>
      <c r="F109" s="39"/>
      <c r="G109" s="151"/>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c r="BI109" s="151"/>
      <c r="BJ109" s="151"/>
      <c r="BK109" s="151"/>
      <c r="BL109" s="151"/>
      <c r="BM109" s="151"/>
      <c r="BN109" s="151"/>
      <c r="BO109" s="151"/>
      <c r="BP109" s="151"/>
      <c r="BQ109" s="151"/>
      <c r="BR109" s="151"/>
      <c r="BS109" s="151"/>
      <c r="BT109" s="151"/>
      <c r="BU109" s="151"/>
      <c r="BV109" s="151"/>
      <c r="BW109" s="151"/>
      <c r="BX109" s="151"/>
      <c r="BY109" s="151"/>
      <c r="BZ109" s="151"/>
      <c r="CA109" s="151"/>
      <c r="CB109" s="151"/>
      <c r="CC109" s="151"/>
      <c r="CD109" s="151"/>
      <c r="CE109" s="151"/>
      <c r="CF109" s="151"/>
      <c r="CG109" s="151"/>
      <c r="CH109" s="151"/>
      <c r="CI109" s="151"/>
      <c r="CJ109" s="151"/>
      <c r="CK109" s="151"/>
      <c r="CL109" s="151"/>
      <c r="CM109" s="151"/>
      <c r="CN109" s="151"/>
      <c r="CO109" s="151"/>
      <c r="CP109" s="151"/>
      <c r="CQ109" s="151"/>
      <c r="CR109" s="151"/>
      <c r="CS109" s="151"/>
      <c r="CT109" s="151"/>
      <c r="CU109" s="151"/>
      <c r="CV109" s="151"/>
      <c r="CW109" s="151"/>
      <c r="CX109" s="151"/>
      <c r="CY109" s="151"/>
      <c r="CZ109" s="151"/>
      <c r="DA109" s="151"/>
      <c r="DB109" s="151"/>
      <c r="DC109" s="151"/>
      <c r="DD109" s="151"/>
      <c r="DE109" s="151"/>
      <c r="DF109" s="151"/>
      <c r="DG109" s="151"/>
      <c r="DH109" s="39"/>
      <c r="DI109" s="39"/>
      <c r="DJ109" s="3"/>
      <c r="DK109" s="3"/>
      <c r="DL109" s="3"/>
      <c r="DM109" s="3"/>
    </row>
    <row r="110" ht="19.5" customHeight="1">
      <c r="A110" s="146" t="str">
        <f>'Pelan Pengambilan'!B58</f>
        <v/>
      </c>
      <c r="B110" s="147" t="str">
        <f>'Pelan Pengambilan'!C58</f>
        <v/>
      </c>
      <c r="C110" s="146" t="str">
        <f t="array" ref="C110">IFERROR(IF(INDEX(Strategi!$F$5:$F$84,MATCH(LARGE(Strategi!$K$5:$K$84,53),Strategi!$K$5:$K$84,0))="","","("&amp;COUNTIFS('Pelan Pengambilan'!$B$6:$B$58,'Pelan Pengambilan'!$B58,'Pelan Pengambilan'!$C$6:$C$58,'Pelan Pengambilan'!$C58)&amp;") "&amp;INDEX(Strategi!$F$5:$F$84,MATCH(LARGE(Strategi!$K$5:$K$84,53),Strategi!$K$5:$K$84,0))),"")</f>
        <v/>
      </c>
      <c r="D110" s="148" t="s">
        <v>275</v>
      </c>
      <c r="E110" s="149" t="str">
        <f>IFERROR(IF(COUNT('Pelan Pengambilan'!H58,'Pelan Pengambilan'!J58,'Pelan Pengambilan'!L58,'Pelan Pengambilan'!N58,'Pelan Pengambilan'!P58,'Pelan Pengambilan'!R58,'Pelan Pengambilan'!T58,'Pelan Pengambilan'!V58,'Pelan Pengambilan'!X58,'Pelan Pengambilan'!Z58,'Pelan Pengambilan'!AB58,'Pelan Pengambilan'!AD58)=0,"",COUNT('Pelan Pengambilan'!I58,'Pelan Pengambilan'!K58,'Pelan Pengambilan'!M58,'Pelan Pengambilan'!O58,'Pelan Pengambilan'!Q58,'Pelan Pengambilan'!S58,'Pelan Pengambilan'!U58,'Pelan Pengambilan'!W58,'Pelan Pengambilan'!Y58,'Pelan Pengambilan'!AA58,'Pelan Pengambilan'!AC58,'Pelan Pengambilan'!AE58)/COUNT('Pelan Pengambilan'!H58,'Pelan Pengambilan'!J58,'Pelan Pengambilan'!L58,'Pelan Pengambilan'!N58,'Pelan Pengambilan'!P58,'Pelan Pengambilan'!R58,'Pelan Pengambilan'!T58,'Pelan Pengambilan'!V58,'Pelan Pengambilan'!X58,'Pelan Pengambilan'!Z58,'Pelan Pengambilan'!AB58,'Pelan Pengambilan'!AD58)),"")</f>
        <v/>
      </c>
      <c r="F110" s="150" t="str">
        <f>IFERROR(IF('Pelan Pengambilan'!G58="","",'Pelan Pengambilan'!G58),"")</f>
        <v/>
      </c>
      <c r="G110" s="151"/>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c r="BI110" s="151"/>
      <c r="BJ110" s="151"/>
      <c r="BK110" s="151"/>
      <c r="BL110" s="151"/>
      <c r="BM110" s="151"/>
      <c r="BN110" s="151"/>
      <c r="BO110" s="151"/>
      <c r="BP110" s="151"/>
      <c r="BQ110" s="151"/>
      <c r="BR110" s="151"/>
      <c r="BS110" s="151"/>
      <c r="BT110" s="151"/>
      <c r="BU110" s="151"/>
      <c r="BV110" s="151"/>
      <c r="BW110" s="151"/>
      <c r="BX110" s="151"/>
      <c r="BY110" s="151"/>
      <c r="BZ110" s="151"/>
      <c r="CA110" s="151"/>
      <c r="CB110" s="151"/>
      <c r="CC110" s="151"/>
      <c r="CD110" s="151"/>
      <c r="CE110" s="151"/>
      <c r="CF110" s="151"/>
      <c r="CG110" s="151"/>
      <c r="CH110" s="151"/>
      <c r="CI110" s="151"/>
      <c r="CJ110" s="151"/>
      <c r="CK110" s="151"/>
      <c r="CL110" s="151"/>
      <c r="CM110" s="151"/>
      <c r="CN110" s="151"/>
      <c r="CO110" s="151"/>
      <c r="CP110" s="151"/>
      <c r="CQ110" s="151"/>
      <c r="CR110" s="151"/>
      <c r="CS110" s="151"/>
      <c r="CT110" s="151"/>
      <c r="CU110" s="151"/>
      <c r="CV110" s="151"/>
      <c r="CW110" s="151"/>
      <c r="CX110" s="151"/>
      <c r="CY110" s="151"/>
      <c r="CZ110" s="151"/>
      <c r="DA110" s="151"/>
      <c r="DB110" s="151"/>
      <c r="DC110" s="151"/>
      <c r="DD110" s="151"/>
      <c r="DE110" s="151"/>
      <c r="DF110" s="151"/>
      <c r="DG110" s="151"/>
      <c r="DH110" s="147" t="str">
        <f>'Pelan Pengambilan'!AF58</f>
        <v/>
      </c>
      <c r="DI110" s="147"/>
      <c r="DJ110" s="3">
        <f>IFERROR(MIN('Pelan Pengambilan'!H58,'Pelan Pengambilan'!J58,'Pelan Pengambilan'!L58,'Pelan Pengambilan'!N58,'Pelan Pengambilan'!P58,'Pelan Pengambilan'!R58,'Pelan Pengambilan'!T58,'Pelan Pengambilan'!V58,'Pelan Pengambilan'!X58,'Pelan Pengambilan'!Z58,'Pelan Pengambilan'!AB58,'Pelan Pengambilan'!AD58),"")</f>
        <v>0</v>
      </c>
      <c r="DK110" s="3">
        <f>IFERROR(MAX('Pelan Pengambilan'!H58,'Pelan Pengambilan'!J58,'Pelan Pengambilan'!L58,'Pelan Pengambilan'!N58,'Pelan Pengambilan'!P58,'Pelan Pengambilan'!R58,'Pelan Pengambilan'!T58,'Pelan Pengambilan'!V58,'Pelan Pengambilan'!X58,'Pelan Pengambilan'!Z58,'Pelan Pengambilan'!AB58,'Pelan Pengambilan'!AD58),"")</f>
        <v>0</v>
      </c>
      <c r="DL110" s="3">
        <f>IFERROR(MIN('Pelan Pengambilan'!I58,'Pelan Pengambilan'!K58,'Pelan Pengambilan'!M58,'Pelan Pengambilan'!O58,'Pelan Pengambilan'!Q58,'Pelan Pengambilan'!S58,'Pelan Pengambilan'!U58,'Pelan Pengambilan'!W58,'Pelan Pengambilan'!Y58,'Pelan Pengambilan'!AA58,'Pelan Pengambilan'!AC58,'Pelan Pengambilan'!AE58),"")</f>
        <v>0</v>
      </c>
      <c r="DM110" s="3">
        <f>IFERROR(MAX('Pelan Pengambilan'!I58,'Pelan Pengambilan'!K58,'Pelan Pengambilan'!M58,'Pelan Pengambilan'!O58,'Pelan Pengambilan'!Q58,'Pelan Pengambilan'!S58,'Pelan Pengambilan'!U58,'Pelan Pengambilan'!W58,'Pelan Pengambilan'!Y58,'Pelan Pengambilan'!AA58,'Pelan Pengambilan'!AC58,'Pelan Pengambilan'!AE58),"")</f>
        <v>0</v>
      </c>
    </row>
    <row r="111" ht="19.5" customHeight="1">
      <c r="A111" s="39"/>
      <c r="B111" s="39"/>
      <c r="C111" s="39"/>
      <c r="D111" s="148" t="s">
        <v>276</v>
      </c>
      <c r="E111" s="39"/>
      <c r="F111" s="39"/>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c r="BI111" s="151"/>
      <c r="BJ111" s="151"/>
      <c r="BK111" s="151"/>
      <c r="BL111" s="151"/>
      <c r="BM111" s="151"/>
      <c r="BN111" s="151"/>
      <c r="BO111" s="151"/>
      <c r="BP111" s="151"/>
      <c r="BQ111" s="151"/>
      <c r="BR111" s="151"/>
      <c r="BS111" s="151"/>
      <c r="BT111" s="151"/>
      <c r="BU111" s="151"/>
      <c r="BV111" s="151"/>
      <c r="BW111" s="151"/>
      <c r="BX111" s="151"/>
      <c r="BY111" s="151"/>
      <c r="BZ111" s="151"/>
      <c r="CA111" s="151"/>
      <c r="CB111" s="151"/>
      <c r="CC111" s="151"/>
      <c r="CD111" s="151"/>
      <c r="CE111" s="151"/>
      <c r="CF111" s="151"/>
      <c r="CG111" s="151"/>
      <c r="CH111" s="151"/>
      <c r="CI111" s="151"/>
      <c r="CJ111" s="151"/>
      <c r="CK111" s="151"/>
      <c r="CL111" s="151"/>
      <c r="CM111" s="151"/>
      <c r="CN111" s="151"/>
      <c r="CO111" s="151"/>
      <c r="CP111" s="151"/>
      <c r="CQ111" s="151"/>
      <c r="CR111" s="151"/>
      <c r="CS111" s="151"/>
      <c r="CT111" s="151"/>
      <c r="CU111" s="151"/>
      <c r="CV111" s="151"/>
      <c r="CW111" s="151"/>
      <c r="CX111" s="151"/>
      <c r="CY111" s="151"/>
      <c r="CZ111" s="151"/>
      <c r="DA111" s="151"/>
      <c r="DB111" s="151"/>
      <c r="DC111" s="151"/>
      <c r="DD111" s="151"/>
      <c r="DE111" s="151"/>
      <c r="DF111" s="151"/>
      <c r="DG111" s="151"/>
      <c r="DH111" s="39"/>
      <c r="DI111" s="39"/>
      <c r="DJ111" s="3"/>
      <c r="DK111" s="3"/>
      <c r="DL111" s="3"/>
      <c r="DM111" s="3"/>
    </row>
    <row r="112" ht="19.5" customHeight="1">
      <c r="A112" s="146" t="str">
        <f>'Pelan Pengambilan'!B59</f>
        <v/>
      </c>
      <c r="B112" s="147" t="str">
        <f>'Pelan Pengambilan'!C59</f>
        <v/>
      </c>
      <c r="C112" s="146" t="str">
        <f t="array" ref="C112">IFERROR(IF(INDEX(Strategi!$F$5:$F$84,MATCH(LARGE(Strategi!$K$5:$K$84,54),Strategi!$K$5:$K$84,0))="","","("&amp;COUNTIFS('Pelan Pengambilan'!$B$6:$B$59,'Pelan Pengambilan'!$B59,'Pelan Pengambilan'!$C$6:$C$59,'Pelan Pengambilan'!$C59)&amp;") "&amp;INDEX(Strategi!$F$5:$F$84,MATCH(LARGE(Strategi!$K$5:$K$84,54),Strategi!$K$5:$K$84,0))),"")</f>
        <v/>
      </c>
      <c r="D112" s="148" t="s">
        <v>275</v>
      </c>
      <c r="E112" s="149" t="str">
        <f>IFERROR(IF(COUNT('Pelan Pengambilan'!H59,'Pelan Pengambilan'!J59,'Pelan Pengambilan'!L59,'Pelan Pengambilan'!N59,'Pelan Pengambilan'!P59,'Pelan Pengambilan'!R59,'Pelan Pengambilan'!T59,'Pelan Pengambilan'!V59,'Pelan Pengambilan'!X59,'Pelan Pengambilan'!Z59,'Pelan Pengambilan'!AB59,'Pelan Pengambilan'!AD59)=0,"",COUNT('Pelan Pengambilan'!I59,'Pelan Pengambilan'!K59,'Pelan Pengambilan'!M59,'Pelan Pengambilan'!O59,'Pelan Pengambilan'!Q59,'Pelan Pengambilan'!S59,'Pelan Pengambilan'!U59,'Pelan Pengambilan'!W59,'Pelan Pengambilan'!Y59,'Pelan Pengambilan'!AA59,'Pelan Pengambilan'!AC59,'Pelan Pengambilan'!AE59)/COUNT('Pelan Pengambilan'!H59,'Pelan Pengambilan'!J59,'Pelan Pengambilan'!L59,'Pelan Pengambilan'!N59,'Pelan Pengambilan'!P59,'Pelan Pengambilan'!R59,'Pelan Pengambilan'!T59,'Pelan Pengambilan'!V59,'Pelan Pengambilan'!X59,'Pelan Pengambilan'!Z59,'Pelan Pengambilan'!AB59,'Pelan Pengambilan'!AD59)),"")</f>
        <v/>
      </c>
      <c r="F112" s="150" t="str">
        <f>IFERROR(IF('Pelan Pengambilan'!G59="","",'Pelan Pengambilan'!G59),"")</f>
        <v/>
      </c>
      <c r="G112" s="151"/>
      <c r="H112" s="151"/>
      <c r="I112" s="151"/>
      <c r="J112" s="151"/>
      <c r="K112" s="151"/>
      <c r="L112" s="151"/>
      <c r="M112" s="151"/>
      <c r="N112" s="151"/>
      <c r="O112" s="151"/>
      <c r="P112" s="151"/>
      <c r="Q112" s="151"/>
      <c r="R112" s="151"/>
      <c r="S112" s="151"/>
      <c r="T112" s="151"/>
      <c r="U112" s="151"/>
      <c r="V112" s="151"/>
      <c r="W112" s="151"/>
      <c r="X112" s="151"/>
      <c r="Y112" s="151"/>
      <c r="Z112" s="151"/>
      <c r="AA112" s="151"/>
      <c r="AB112" s="151"/>
      <c r="AC112" s="151"/>
      <c r="AD112" s="151"/>
      <c r="AE112" s="151"/>
      <c r="AF112" s="151"/>
      <c r="AG112" s="151"/>
      <c r="AH112" s="151"/>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c r="BI112" s="151"/>
      <c r="BJ112" s="151"/>
      <c r="BK112" s="151"/>
      <c r="BL112" s="151"/>
      <c r="BM112" s="151"/>
      <c r="BN112" s="151"/>
      <c r="BO112" s="151"/>
      <c r="BP112" s="151"/>
      <c r="BQ112" s="151"/>
      <c r="BR112" s="151"/>
      <c r="BS112" s="151"/>
      <c r="BT112" s="151"/>
      <c r="BU112" s="151"/>
      <c r="BV112" s="151"/>
      <c r="BW112" s="151"/>
      <c r="BX112" s="151"/>
      <c r="BY112" s="151"/>
      <c r="BZ112" s="151"/>
      <c r="CA112" s="151"/>
      <c r="CB112" s="151"/>
      <c r="CC112" s="151"/>
      <c r="CD112" s="151"/>
      <c r="CE112" s="151"/>
      <c r="CF112" s="151"/>
      <c r="CG112" s="151"/>
      <c r="CH112" s="151"/>
      <c r="CI112" s="151"/>
      <c r="CJ112" s="151"/>
      <c r="CK112" s="151"/>
      <c r="CL112" s="151"/>
      <c r="CM112" s="151"/>
      <c r="CN112" s="151"/>
      <c r="CO112" s="151"/>
      <c r="CP112" s="151"/>
      <c r="CQ112" s="151"/>
      <c r="CR112" s="151"/>
      <c r="CS112" s="151"/>
      <c r="CT112" s="151"/>
      <c r="CU112" s="151"/>
      <c r="CV112" s="151"/>
      <c r="CW112" s="151"/>
      <c r="CX112" s="151"/>
      <c r="CY112" s="151"/>
      <c r="CZ112" s="151"/>
      <c r="DA112" s="151"/>
      <c r="DB112" s="151"/>
      <c r="DC112" s="151"/>
      <c r="DD112" s="151"/>
      <c r="DE112" s="151"/>
      <c r="DF112" s="151"/>
      <c r="DG112" s="151"/>
      <c r="DH112" s="147" t="str">
        <f>'Pelan Pengambilan'!AF59</f>
        <v/>
      </c>
      <c r="DI112" s="147"/>
      <c r="DJ112" s="3">
        <f>IFERROR(MIN('Pelan Pengambilan'!H59,'Pelan Pengambilan'!J59,'Pelan Pengambilan'!L59,'Pelan Pengambilan'!N59,'Pelan Pengambilan'!P59,'Pelan Pengambilan'!R59,'Pelan Pengambilan'!T59,'Pelan Pengambilan'!V59,'Pelan Pengambilan'!X59,'Pelan Pengambilan'!Z59,'Pelan Pengambilan'!AB59,'Pelan Pengambilan'!AD59),"")</f>
        <v>0</v>
      </c>
      <c r="DK112" s="3">
        <f>IFERROR(MAX('Pelan Pengambilan'!H59,'Pelan Pengambilan'!J59,'Pelan Pengambilan'!L59,'Pelan Pengambilan'!N59,'Pelan Pengambilan'!P59,'Pelan Pengambilan'!R59,'Pelan Pengambilan'!T59,'Pelan Pengambilan'!V59,'Pelan Pengambilan'!X59,'Pelan Pengambilan'!Z59,'Pelan Pengambilan'!AB59,'Pelan Pengambilan'!AD59),"")</f>
        <v>0</v>
      </c>
      <c r="DL112" s="3">
        <f>IFERROR(MIN('Pelan Pengambilan'!I59,'Pelan Pengambilan'!K59,'Pelan Pengambilan'!M59,'Pelan Pengambilan'!O59,'Pelan Pengambilan'!Q59,'Pelan Pengambilan'!S59,'Pelan Pengambilan'!U59,'Pelan Pengambilan'!W59,'Pelan Pengambilan'!Y59,'Pelan Pengambilan'!AA59,'Pelan Pengambilan'!AC59,'Pelan Pengambilan'!AE59),"")</f>
        <v>0</v>
      </c>
      <c r="DM112" s="3">
        <f>IFERROR(MAX('Pelan Pengambilan'!I59,'Pelan Pengambilan'!K59,'Pelan Pengambilan'!M59,'Pelan Pengambilan'!O59,'Pelan Pengambilan'!Q59,'Pelan Pengambilan'!S59,'Pelan Pengambilan'!U59,'Pelan Pengambilan'!W59,'Pelan Pengambilan'!Y59,'Pelan Pengambilan'!AA59,'Pelan Pengambilan'!AC59,'Pelan Pengambilan'!AE59),"")</f>
        <v>0</v>
      </c>
    </row>
    <row r="113" ht="19.5" customHeight="1">
      <c r="A113" s="39"/>
      <c r="B113" s="39"/>
      <c r="C113" s="39"/>
      <c r="D113" s="148" t="s">
        <v>276</v>
      </c>
      <c r="E113" s="39"/>
      <c r="F113" s="39"/>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c r="BI113" s="151"/>
      <c r="BJ113" s="151"/>
      <c r="BK113" s="151"/>
      <c r="BL113" s="151"/>
      <c r="BM113" s="151"/>
      <c r="BN113" s="151"/>
      <c r="BO113" s="151"/>
      <c r="BP113" s="151"/>
      <c r="BQ113" s="151"/>
      <c r="BR113" s="151"/>
      <c r="BS113" s="151"/>
      <c r="BT113" s="151"/>
      <c r="BU113" s="151"/>
      <c r="BV113" s="151"/>
      <c r="BW113" s="151"/>
      <c r="BX113" s="151"/>
      <c r="BY113" s="151"/>
      <c r="BZ113" s="151"/>
      <c r="CA113" s="151"/>
      <c r="CB113" s="151"/>
      <c r="CC113" s="151"/>
      <c r="CD113" s="151"/>
      <c r="CE113" s="151"/>
      <c r="CF113" s="151"/>
      <c r="CG113" s="151"/>
      <c r="CH113" s="151"/>
      <c r="CI113" s="151"/>
      <c r="CJ113" s="151"/>
      <c r="CK113" s="151"/>
      <c r="CL113" s="151"/>
      <c r="CM113" s="151"/>
      <c r="CN113" s="151"/>
      <c r="CO113" s="151"/>
      <c r="CP113" s="151"/>
      <c r="CQ113" s="151"/>
      <c r="CR113" s="151"/>
      <c r="CS113" s="151"/>
      <c r="CT113" s="151"/>
      <c r="CU113" s="151"/>
      <c r="CV113" s="151"/>
      <c r="CW113" s="151"/>
      <c r="CX113" s="151"/>
      <c r="CY113" s="151"/>
      <c r="CZ113" s="151"/>
      <c r="DA113" s="151"/>
      <c r="DB113" s="151"/>
      <c r="DC113" s="151"/>
      <c r="DD113" s="151"/>
      <c r="DE113" s="151"/>
      <c r="DF113" s="151"/>
      <c r="DG113" s="151"/>
      <c r="DH113" s="39"/>
      <c r="DI113" s="39"/>
      <c r="DJ113" s="3"/>
      <c r="DK113" s="3"/>
      <c r="DL113" s="3"/>
      <c r="DM113" s="3"/>
    </row>
    <row r="114" ht="19.5" customHeight="1">
      <c r="A114" s="146" t="str">
        <f>'Pelan Pengambilan'!B60</f>
        <v/>
      </c>
      <c r="B114" s="147" t="str">
        <f>'Pelan Pengambilan'!C60</f>
        <v/>
      </c>
      <c r="C114" s="146" t="str">
        <f t="array" ref="C114">IFERROR(IF(INDEX(Strategi!$F$5:$F$84,MATCH(LARGE(Strategi!$K$5:$K$84,55),Strategi!$K$5:$K$84,0))="","","("&amp;COUNTIFS('Pelan Pengambilan'!$B$6:$B$60,'Pelan Pengambilan'!$B60,'Pelan Pengambilan'!$C$6:$C$60,'Pelan Pengambilan'!$C60)&amp;") "&amp;INDEX(Strategi!$F$5:$F$84,MATCH(LARGE(Strategi!$K$5:$K$84,55),Strategi!$K$5:$K$84,0))),"")</f>
        <v/>
      </c>
      <c r="D114" s="148" t="s">
        <v>275</v>
      </c>
      <c r="E114" s="149" t="str">
        <f>IFERROR(IF(COUNT('Pelan Pengambilan'!H60,'Pelan Pengambilan'!J60,'Pelan Pengambilan'!L60,'Pelan Pengambilan'!N60,'Pelan Pengambilan'!P60,'Pelan Pengambilan'!R60,'Pelan Pengambilan'!T60,'Pelan Pengambilan'!V60,'Pelan Pengambilan'!X60,'Pelan Pengambilan'!Z60,'Pelan Pengambilan'!AB60,'Pelan Pengambilan'!AD60)=0,"",COUNT('Pelan Pengambilan'!I60,'Pelan Pengambilan'!K60,'Pelan Pengambilan'!M60,'Pelan Pengambilan'!O60,'Pelan Pengambilan'!Q60,'Pelan Pengambilan'!S60,'Pelan Pengambilan'!U60,'Pelan Pengambilan'!W60,'Pelan Pengambilan'!Y60,'Pelan Pengambilan'!AA60,'Pelan Pengambilan'!AC60,'Pelan Pengambilan'!AE60)/COUNT('Pelan Pengambilan'!H60,'Pelan Pengambilan'!J60,'Pelan Pengambilan'!L60,'Pelan Pengambilan'!N60,'Pelan Pengambilan'!P60,'Pelan Pengambilan'!R60,'Pelan Pengambilan'!T60,'Pelan Pengambilan'!V60,'Pelan Pengambilan'!X60,'Pelan Pengambilan'!Z60,'Pelan Pengambilan'!AB60,'Pelan Pengambilan'!AD60)),"")</f>
        <v/>
      </c>
      <c r="F114" s="150" t="str">
        <f>IFERROR(IF('Pelan Pengambilan'!G60="","",'Pelan Pengambilan'!G60),"")</f>
        <v/>
      </c>
      <c r="G114" s="151"/>
      <c r="H114" s="151"/>
      <c r="I114" s="151"/>
      <c r="J114" s="151"/>
      <c r="K114" s="151"/>
      <c r="L114" s="151"/>
      <c r="M114" s="151"/>
      <c r="N114" s="151"/>
      <c r="O114" s="151"/>
      <c r="P114" s="151"/>
      <c r="Q114" s="151"/>
      <c r="R114" s="151"/>
      <c r="S114" s="151"/>
      <c r="T114" s="151"/>
      <c r="U114" s="151"/>
      <c r="V114" s="151"/>
      <c r="W114" s="151"/>
      <c r="X114" s="151"/>
      <c r="Y114" s="151"/>
      <c r="Z114" s="151"/>
      <c r="AA114" s="151"/>
      <c r="AB114" s="151"/>
      <c r="AC114" s="151"/>
      <c r="AD114" s="151"/>
      <c r="AE114" s="151"/>
      <c r="AF114" s="151"/>
      <c r="AG114" s="151"/>
      <c r="AH114" s="151"/>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c r="BI114" s="151"/>
      <c r="BJ114" s="151"/>
      <c r="BK114" s="151"/>
      <c r="BL114" s="151"/>
      <c r="BM114" s="151"/>
      <c r="BN114" s="151"/>
      <c r="BO114" s="151"/>
      <c r="BP114" s="151"/>
      <c r="BQ114" s="151"/>
      <c r="BR114" s="151"/>
      <c r="BS114" s="151"/>
      <c r="BT114" s="151"/>
      <c r="BU114" s="151"/>
      <c r="BV114" s="151"/>
      <c r="BW114" s="151"/>
      <c r="BX114" s="151"/>
      <c r="BY114" s="151"/>
      <c r="BZ114" s="151"/>
      <c r="CA114" s="151"/>
      <c r="CB114" s="151"/>
      <c r="CC114" s="151"/>
      <c r="CD114" s="151"/>
      <c r="CE114" s="151"/>
      <c r="CF114" s="151"/>
      <c r="CG114" s="151"/>
      <c r="CH114" s="151"/>
      <c r="CI114" s="151"/>
      <c r="CJ114" s="151"/>
      <c r="CK114" s="151"/>
      <c r="CL114" s="151"/>
      <c r="CM114" s="151"/>
      <c r="CN114" s="151"/>
      <c r="CO114" s="151"/>
      <c r="CP114" s="151"/>
      <c r="CQ114" s="151"/>
      <c r="CR114" s="151"/>
      <c r="CS114" s="151"/>
      <c r="CT114" s="151"/>
      <c r="CU114" s="151"/>
      <c r="CV114" s="151"/>
      <c r="CW114" s="151"/>
      <c r="CX114" s="151"/>
      <c r="CY114" s="151"/>
      <c r="CZ114" s="151"/>
      <c r="DA114" s="151"/>
      <c r="DB114" s="151"/>
      <c r="DC114" s="151"/>
      <c r="DD114" s="151"/>
      <c r="DE114" s="151"/>
      <c r="DF114" s="151"/>
      <c r="DG114" s="151"/>
      <c r="DH114" s="147" t="str">
        <f>'Pelan Pengambilan'!AF60</f>
        <v/>
      </c>
      <c r="DI114" s="147"/>
      <c r="DJ114" s="3">
        <f>IFERROR(MIN('Pelan Pengambilan'!H60,'Pelan Pengambilan'!J60,'Pelan Pengambilan'!L60,'Pelan Pengambilan'!N60,'Pelan Pengambilan'!P60,'Pelan Pengambilan'!R60,'Pelan Pengambilan'!T60,'Pelan Pengambilan'!V60,'Pelan Pengambilan'!X60,'Pelan Pengambilan'!Z60,'Pelan Pengambilan'!AB60,'Pelan Pengambilan'!AD60),"")</f>
        <v>0</v>
      </c>
      <c r="DK114" s="3">
        <f>IFERROR(MAX('Pelan Pengambilan'!H60,'Pelan Pengambilan'!J60,'Pelan Pengambilan'!L60,'Pelan Pengambilan'!N60,'Pelan Pengambilan'!P60,'Pelan Pengambilan'!R60,'Pelan Pengambilan'!T60,'Pelan Pengambilan'!V60,'Pelan Pengambilan'!X60,'Pelan Pengambilan'!Z60,'Pelan Pengambilan'!AB60,'Pelan Pengambilan'!AD60),"")</f>
        <v>0</v>
      </c>
      <c r="DL114" s="3">
        <f>IFERROR(MIN('Pelan Pengambilan'!I60,'Pelan Pengambilan'!K60,'Pelan Pengambilan'!M60,'Pelan Pengambilan'!O60,'Pelan Pengambilan'!Q60,'Pelan Pengambilan'!S60,'Pelan Pengambilan'!U60,'Pelan Pengambilan'!W60,'Pelan Pengambilan'!Y60,'Pelan Pengambilan'!AA60,'Pelan Pengambilan'!AC60,'Pelan Pengambilan'!AE60),"")</f>
        <v>0</v>
      </c>
      <c r="DM114" s="3">
        <f>IFERROR(MAX('Pelan Pengambilan'!I60,'Pelan Pengambilan'!K60,'Pelan Pengambilan'!M60,'Pelan Pengambilan'!O60,'Pelan Pengambilan'!Q60,'Pelan Pengambilan'!S60,'Pelan Pengambilan'!U60,'Pelan Pengambilan'!W60,'Pelan Pengambilan'!Y60,'Pelan Pengambilan'!AA60,'Pelan Pengambilan'!AC60,'Pelan Pengambilan'!AE60),"")</f>
        <v>0</v>
      </c>
    </row>
    <row r="115" ht="19.5" customHeight="1">
      <c r="A115" s="39"/>
      <c r="B115" s="39"/>
      <c r="C115" s="39"/>
      <c r="D115" s="148" t="s">
        <v>276</v>
      </c>
      <c r="E115" s="39"/>
      <c r="F115" s="39"/>
      <c r="G115" s="151"/>
      <c r="H115" s="151"/>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c r="BI115" s="151"/>
      <c r="BJ115" s="151"/>
      <c r="BK115" s="151"/>
      <c r="BL115" s="151"/>
      <c r="BM115" s="151"/>
      <c r="BN115" s="151"/>
      <c r="BO115" s="151"/>
      <c r="BP115" s="151"/>
      <c r="BQ115" s="151"/>
      <c r="BR115" s="151"/>
      <c r="BS115" s="151"/>
      <c r="BT115" s="151"/>
      <c r="BU115" s="151"/>
      <c r="BV115" s="151"/>
      <c r="BW115" s="151"/>
      <c r="BX115" s="151"/>
      <c r="BY115" s="151"/>
      <c r="BZ115" s="151"/>
      <c r="CA115" s="151"/>
      <c r="CB115" s="151"/>
      <c r="CC115" s="151"/>
      <c r="CD115" s="151"/>
      <c r="CE115" s="151"/>
      <c r="CF115" s="151"/>
      <c r="CG115" s="151"/>
      <c r="CH115" s="151"/>
      <c r="CI115" s="151"/>
      <c r="CJ115" s="151"/>
      <c r="CK115" s="151"/>
      <c r="CL115" s="151"/>
      <c r="CM115" s="151"/>
      <c r="CN115" s="151"/>
      <c r="CO115" s="151"/>
      <c r="CP115" s="151"/>
      <c r="CQ115" s="151"/>
      <c r="CR115" s="151"/>
      <c r="CS115" s="151"/>
      <c r="CT115" s="151"/>
      <c r="CU115" s="151"/>
      <c r="CV115" s="151"/>
      <c r="CW115" s="151"/>
      <c r="CX115" s="151"/>
      <c r="CY115" s="151"/>
      <c r="CZ115" s="151"/>
      <c r="DA115" s="151"/>
      <c r="DB115" s="151"/>
      <c r="DC115" s="151"/>
      <c r="DD115" s="151"/>
      <c r="DE115" s="151"/>
      <c r="DF115" s="151"/>
      <c r="DG115" s="151"/>
      <c r="DH115" s="39"/>
      <c r="DI115" s="39"/>
      <c r="DJ115" s="3"/>
      <c r="DK115" s="3"/>
      <c r="DL115" s="3"/>
      <c r="DM115" s="3"/>
    </row>
    <row r="116" ht="19.5" customHeight="1">
      <c r="A116" s="146" t="str">
        <f>'Pelan Pengambilan'!B61</f>
        <v/>
      </c>
      <c r="B116" s="147" t="str">
        <f>'Pelan Pengambilan'!C61</f>
        <v/>
      </c>
      <c r="C116" s="146" t="str">
        <f t="array" ref="C116">IFERROR(IF(INDEX(Strategi!$F$5:$F$84,MATCH(LARGE(Strategi!$K$5:$K$84,56),Strategi!$K$5:$K$84,0))="","","("&amp;COUNTIFS('Pelan Pengambilan'!$B$6:$B$61,'Pelan Pengambilan'!$B61,'Pelan Pengambilan'!$C$6:$C$61,'Pelan Pengambilan'!$C61)&amp;") "&amp;INDEX(Strategi!$F$5:$F$84,MATCH(LARGE(Strategi!$K$5:$K$84,56),Strategi!$K$5:$K$84,0))),"")</f>
        <v/>
      </c>
      <c r="D116" s="148" t="s">
        <v>275</v>
      </c>
      <c r="E116" s="149" t="str">
        <f>IFERROR(IF(COUNT('Pelan Pengambilan'!H61,'Pelan Pengambilan'!J61,'Pelan Pengambilan'!L61,'Pelan Pengambilan'!N61,'Pelan Pengambilan'!P61,'Pelan Pengambilan'!R61,'Pelan Pengambilan'!T61,'Pelan Pengambilan'!V61,'Pelan Pengambilan'!X61,'Pelan Pengambilan'!Z61,'Pelan Pengambilan'!AB61,'Pelan Pengambilan'!AD61)=0,"",COUNT('Pelan Pengambilan'!I61,'Pelan Pengambilan'!K61,'Pelan Pengambilan'!M61,'Pelan Pengambilan'!O61,'Pelan Pengambilan'!Q61,'Pelan Pengambilan'!S61,'Pelan Pengambilan'!U61,'Pelan Pengambilan'!W61,'Pelan Pengambilan'!Y61,'Pelan Pengambilan'!AA61,'Pelan Pengambilan'!AC61,'Pelan Pengambilan'!AE61)/COUNT('Pelan Pengambilan'!H61,'Pelan Pengambilan'!J61,'Pelan Pengambilan'!L61,'Pelan Pengambilan'!N61,'Pelan Pengambilan'!P61,'Pelan Pengambilan'!R61,'Pelan Pengambilan'!T61,'Pelan Pengambilan'!V61,'Pelan Pengambilan'!X61,'Pelan Pengambilan'!Z61,'Pelan Pengambilan'!AB61,'Pelan Pengambilan'!AD61)),"")</f>
        <v/>
      </c>
      <c r="F116" s="150" t="str">
        <f>IFERROR(IF('Pelan Pengambilan'!G61="","",'Pelan Pengambilan'!G61),"")</f>
        <v/>
      </c>
      <c r="G116" s="151"/>
      <c r="H116" s="151"/>
      <c r="I116" s="151"/>
      <c r="J116" s="151"/>
      <c r="K116" s="151"/>
      <c r="L116" s="151"/>
      <c r="M116" s="151"/>
      <c r="N116" s="151"/>
      <c r="O116" s="151"/>
      <c r="P116" s="151"/>
      <c r="Q116" s="151"/>
      <c r="R116" s="151"/>
      <c r="S116" s="151"/>
      <c r="T116" s="151"/>
      <c r="U116" s="151"/>
      <c r="V116" s="151"/>
      <c r="W116" s="151"/>
      <c r="X116" s="151"/>
      <c r="Y116" s="151"/>
      <c r="Z116" s="151"/>
      <c r="AA116" s="151"/>
      <c r="AB116" s="151"/>
      <c r="AC116" s="151"/>
      <c r="AD116" s="151"/>
      <c r="AE116" s="151"/>
      <c r="AF116" s="151"/>
      <c r="AG116" s="151"/>
      <c r="AH116" s="151"/>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c r="BI116" s="151"/>
      <c r="BJ116" s="151"/>
      <c r="BK116" s="151"/>
      <c r="BL116" s="151"/>
      <c r="BM116" s="151"/>
      <c r="BN116" s="151"/>
      <c r="BO116" s="151"/>
      <c r="BP116" s="151"/>
      <c r="BQ116" s="151"/>
      <c r="BR116" s="151"/>
      <c r="BS116" s="151"/>
      <c r="BT116" s="151"/>
      <c r="BU116" s="151"/>
      <c r="BV116" s="151"/>
      <c r="BW116" s="151"/>
      <c r="BX116" s="151"/>
      <c r="BY116" s="151"/>
      <c r="BZ116" s="151"/>
      <c r="CA116" s="151"/>
      <c r="CB116" s="151"/>
      <c r="CC116" s="151"/>
      <c r="CD116" s="151"/>
      <c r="CE116" s="151"/>
      <c r="CF116" s="151"/>
      <c r="CG116" s="151"/>
      <c r="CH116" s="151"/>
      <c r="CI116" s="151"/>
      <c r="CJ116" s="151"/>
      <c r="CK116" s="151"/>
      <c r="CL116" s="151"/>
      <c r="CM116" s="151"/>
      <c r="CN116" s="151"/>
      <c r="CO116" s="151"/>
      <c r="CP116" s="151"/>
      <c r="CQ116" s="151"/>
      <c r="CR116" s="151"/>
      <c r="CS116" s="151"/>
      <c r="CT116" s="151"/>
      <c r="CU116" s="151"/>
      <c r="CV116" s="151"/>
      <c r="CW116" s="151"/>
      <c r="CX116" s="151"/>
      <c r="CY116" s="151"/>
      <c r="CZ116" s="151"/>
      <c r="DA116" s="151"/>
      <c r="DB116" s="151"/>
      <c r="DC116" s="151"/>
      <c r="DD116" s="151"/>
      <c r="DE116" s="151"/>
      <c r="DF116" s="151"/>
      <c r="DG116" s="151"/>
      <c r="DH116" s="147" t="str">
        <f>'Pelan Pengambilan'!AF61</f>
        <v/>
      </c>
      <c r="DI116" s="147"/>
      <c r="DJ116" s="3">
        <f>IFERROR(MIN('Pelan Pengambilan'!H61,'Pelan Pengambilan'!J61,'Pelan Pengambilan'!L61,'Pelan Pengambilan'!N61,'Pelan Pengambilan'!P61,'Pelan Pengambilan'!R61,'Pelan Pengambilan'!T61,'Pelan Pengambilan'!V61,'Pelan Pengambilan'!X61,'Pelan Pengambilan'!Z61,'Pelan Pengambilan'!AB61,'Pelan Pengambilan'!AD61),"")</f>
        <v>0</v>
      </c>
      <c r="DK116" s="3">
        <f>IFERROR(MAX('Pelan Pengambilan'!H61,'Pelan Pengambilan'!J61,'Pelan Pengambilan'!L61,'Pelan Pengambilan'!N61,'Pelan Pengambilan'!P61,'Pelan Pengambilan'!R61,'Pelan Pengambilan'!T61,'Pelan Pengambilan'!V61,'Pelan Pengambilan'!X61,'Pelan Pengambilan'!Z61,'Pelan Pengambilan'!AB61,'Pelan Pengambilan'!AD61),"")</f>
        <v>0</v>
      </c>
      <c r="DL116" s="3">
        <f>IFERROR(MIN('Pelan Pengambilan'!I61,'Pelan Pengambilan'!K61,'Pelan Pengambilan'!M61,'Pelan Pengambilan'!O61,'Pelan Pengambilan'!Q61,'Pelan Pengambilan'!S61,'Pelan Pengambilan'!U61,'Pelan Pengambilan'!W61,'Pelan Pengambilan'!Y61,'Pelan Pengambilan'!AA61,'Pelan Pengambilan'!AC61,'Pelan Pengambilan'!AE61),"")</f>
        <v>0</v>
      </c>
      <c r="DM116" s="3">
        <f>IFERROR(MAX('Pelan Pengambilan'!I61,'Pelan Pengambilan'!K61,'Pelan Pengambilan'!M61,'Pelan Pengambilan'!O61,'Pelan Pengambilan'!Q61,'Pelan Pengambilan'!S61,'Pelan Pengambilan'!U61,'Pelan Pengambilan'!W61,'Pelan Pengambilan'!Y61,'Pelan Pengambilan'!AA61,'Pelan Pengambilan'!AC61,'Pelan Pengambilan'!AE61),"")</f>
        <v>0</v>
      </c>
    </row>
    <row r="117" ht="19.5" customHeight="1">
      <c r="A117" s="39"/>
      <c r="B117" s="39"/>
      <c r="C117" s="39"/>
      <c r="D117" s="148" t="s">
        <v>276</v>
      </c>
      <c r="E117" s="39"/>
      <c r="F117" s="39"/>
      <c r="G117" s="151"/>
      <c r="H117" s="151"/>
      <c r="I117" s="151"/>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1"/>
      <c r="AF117" s="151"/>
      <c r="AG117" s="151"/>
      <c r="AH117" s="151"/>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c r="BI117" s="151"/>
      <c r="BJ117" s="151"/>
      <c r="BK117" s="151"/>
      <c r="BL117" s="151"/>
      <c r="BM117" s="151"/>
      <c r="BN117" s="151"/>
      <c r="BO117" s="151"/>
      <c r="BP117" s="151"/>
      <c r="BQ117" s="151"/>
      <c r="BR117" s="151"/>
      <c r="BS117" s="151"/>
      <c r="BT117" s="151"/>
      <c r="BU117" s="151"/>
      <c r="BV117" s="151"/>
      <c r="BW117" s="151"/>
      <c r="BX117" s="151"/>
      <c r="BY117" s="151"/>
      <c r="BZ117" s="151"/>
      <c r="CA117" s="151"/>
      <c r="CB117" s="151"/>
      <c r="CC117" s="151"/>
      <c r="CD117" s="151"/>
      <c r="CE117" s="151"/>
      <c r="CF117" s="151"/>
      <c r="CG117" s="151"/>
      <c r="CH117" s="151"/>
      <c r="CI117" s="151"/>
      <c r="CJ117" s="151"/>
      <c r="CK117" s="151"/>
      <c r="CL117" s="151"/>
      <c r="CM117" s="151"/>
      <c r="CN117" s="151"/>
      <c r="CO117" s="151"/>
      <c r="CP117" s="151"/>
      <c r="CQ117" s="151"/>
      <c r="CR117" s="151"/>
      <c r="CS117" s="151"/>
      <c r="CT117" s="151"/>
      <c r="CU117" s="151"/>
      <c r="CV117" s="151"/>
      <c r="CW117" s="151"/>
      <c r="CX117" s="151"/>
      <c r="CY117" s="151"/>
      <c r="CZ117" s="151"/>
      <c r="DA117" s="151"/>
      <c r="DB117" s="151"/>
      <c r="DC117" s="151"/>
      <c r="DD117" s="151"/>
      <c r="DE117" s="151"/>
      <c r="DF117" s="151"/>
      <c r="DG117" s="151"/>
      <c r="DH117" s="39"/>
      <c r="DI117" s="39"/>
      <c r="DJ117" s="3"/>
      <c r="DK117" s="3"/>
      <c r="DL117" s="3"/>
      <c r="DM117" s="3"/>
    </row>
    <row r="118" ht="19.5" customHeight="1">
      <c r="A118" s="146" t="str">
        <f>'Pelan Pengambilan'!B62</f>
        <v/>
      </c>
      <c r="B118" s="147" t="str">
        <f>'Pelan Pengambilan'!C62</f>
        <v/>
      </c>
      <c r="C118" s="146" t="str">
        <f t="array" ref="C118">IFERROR(IF(INDEX(Strategi!$F$5:$F$84,MATCH(LARGE(Strategi!$K$5:$K$84,57),Strategi!$K$5:$K$84,0))="","","("&amp;COUNTIFS('Pelan Pengambilan'!$B$6:$B$62,'Pelan Pengambilan'!$B62,'Pelan Pengambilan'!$C$6:$C$62,'Pelan Pengambilan'!$C62)&amp;") "&amp;INDEX(Strategi!$F$5:$F$84,MATCH(LARGE(Strategi!$K$5:$K$84,57),Strategi!$K$5:$K$84,0))),"")</f>
        <v/>
      </c>
      <c r="D118" s="148" t="s">
        <v>275</v>
      </c>
      <c r="E118" s="149" t="str">
        <f>IFERROR(IF(COUNT('Pelan Pengambilan'!H62,'Pelan Pengambilan'!J62,'Pelan Pengambilan'!L62,'Pelan Pengambilan'!N62,'Pelan Pengambilan'!P62,'Pelan Pengambilan'!R62,'Pelan Pengambilan'!T62,'Pelan Pengambilan'!V62,'Pelan Pengambilan'!X62,'Pelan Pengambilan'!Z62,'Pelan Pengambilan'!AB62,'Pelan Pengambilan'!AD62)=0,"",COUNT('Pelan Pengambilan'!I62,'Pelan Pengambilan'!K62,'Pelan Pengambilan'!M62,'Pelan Pengambilan'!O62,'Pelan Pengambilan'!Q62,'Pelan Pengambilan'!S62,'Pelan Pengambilan'!U62,'Pelan Pengambilan'!W62,'Pelan Pengambilan'!Y62,'Pelan Pengambilan'!AA62,'Pelan Pengambilan'!AC62,'Pelan Pengambilan'!AE62)/COUNT('Pelan Pengambilan'!H62,'Pelan Pengambilan'!J62,'Pelan Pengambilan'!L62,'Pelan Pengambilan'!N62,'Pelan Pengambilan'!P62,'Pelan Pengambilan'!R62,'Pelan Pengambilan'!T62,'Pelan Pengambilan'!V62,'Pelan Pengambilan'!X62,'Pelan Pengambilan'!Z62,'Pelan Pengambilan'!AB62,'Pelan Pengambilan'!AD62)),"")</f>
        <v/>
      </c>
      <c r="F118" s="150" t="str">
        <f>IFERROR(IF('Pelan Pengambilan'!G62="","",'Pelan Pengambilan'!G62),"")</f>
        <v/>
      </c>
      <c r="G118" s="151"/>
      <c r="H118" s="151"/>
      <c r="I118" s="151"/>
      <c r="J118" s="151"/>
      <c r="K118" s="151"/>
      <c r="L118" s="151"/>
      <c r="M118" s="151"/>
      <c r="N118" s="151"/>
      <c r="O118" s="151"/>
      <c r="P118" s="151"/>
      <c r="Q118" s="151"/>
      <c r="R118" s="151"/>
      <c r="S118" s="151"/>
      <c r="T118" s="151"/>
      <c r="U118" s="151"/>
      <c r="V118" s="151"/>
      <c r="W118" s="151"/>
      <c r="X118" s="151"/>
      <c r="Y118" s="151"/>
      <c r="Z118" s="151"/>
      <c r="AA118" s="151"/>
      <c r="AB118" s="151"/>
      <c r="AC118" s="151"/>
      <c r="AD118" s="151"/>
      <c r="AE118" s="151"/>
      <c r="AF118" s="151"/>
      <c r="AG118" s="151"/>
      <c r="AH118" s="151"/>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c r="BI118" s="151"/>
      <c r="BJ118" s="151"/>
      <c r="BK118" s="151"/>
      <c r="BL118" s="151"/>
      <c r="BM118" s="151"/>
      <c r="BN118" s="151"/>
      <c r="BO118" s="151"/>
      <c r="BP118" s="151"/>
      <c r="BQ118" s="151"/>
      <c r="BR118" s="151"/>
      <c r="BS118" s="151"/>
      <c r="BT118" s="151"/>
      <c r="BU118" s="151"/>
      <c r="BV118" s="151"/>
      <c r="BW118" s="151"/>
      <c r="BX118" s="151"/>
      <c r="BY118" s="151"/>
      <c r="BZ118" s="151"/>
      <c r="CA118" s="151"/>
      <c r="CB118" s="151"/>
      <c r="CC118" s="151"/>
      <c r="CD118" s="151"/>
      <c r="CE118" s="151"/>
      <c r="CF118" s="151"/>
      <c r="CG118" s="151"/>
      <c r="CH118" s="151"/>
      <c r="CI118" s="151"/>
      <c r="CJ118" s="151"/>
      <c r="CK118" s="151"/>
      <c r="CL118" s="151"/>
      <c r="CM118" s="151"/>
      <c r="CN118" s="151"/>
      <c r="CO118" s="151"/>
      <c r="CP118" s="151"/>
      <c r="CQ118" s="151"/>
      <c r="CR118" s="151"/>
      <c r="CS118" s="151"/>
      <c r="CT118" s="151"/>
      <c r="CU118" s="151"/>
      <c r="CV118" s="151"/>
      <c r="CW118" s="151"/>
      <c r="CX118" s="151"/>
      <c r="CY118" s="151"/>
      <c r="CZ118" s="151"/>
      <c r="DA118" s="151"/>
      <c r="DB118" s="151"/>
      <c r="DC118" s="151"/>
      <c r="DD118" s="151"/>
      <c r="DE118" s="151"/>
      <c r="DF118" s="151"/>
      <c r="DG118" s="151"/>
      <c r="DH118" s="147" t="str">
        <f>'Pelan Pengambilan'!AF62</f>
        <v/>
      </c>
      <c r="DI118" s="147"/>
      <c r="DJ118" s="3">
        <f>IFERROR(MIN('Pelan Pengambilan'!H62,'Pelan Pengambilan'!J62,'Pelan Pengambilan'!L62,'Pelan Pengambilan'!N62,'Pelan Pengambilan'!P62,'Pelan Pengambilan'!R62,'Pelan Pengambilan'!T62,'Pelan Pengambilan'!V62,'Pelan Pengambilan'!X62,'Pelan Pengambilan'!Z62,'Pelan Pengambilan'!AB62,'Pelan Pengambilan'!AD62),"")</f>
        <v>0</v>
      </c>
      <c r="DK118" s="3">
        <f>IFERROR(MAX('Pelan Pengambilan'!H62,'Pelan Pengambilan'!J62,'Pelan Pengambilan'!L62,'Pelan Pengambilan'!N62,'Pelan Pengambilan'!P62,'Pelan Pengambilan'!R62,'Pelan Pengambilan'!T62,'Pelan Pengambilan'!V62,'Pelan Pengambilan'!X62,'Pelan Pengambilan'!Z62,'Pelan Pengambilan'!AB62,'Pelan Pengambilan'!AD62),"")</f>
        <v>0</v>
      </c>
      <c r="DL118" s="3">
        <f>IFERROR(MIN('Pelan Pengambilan'!I62,'Pelan Pengambilan'!K62,'Pelan Pengambilan'!M62,'Pelan Pengambilan'!O62,'Pelan Pengambilan'!Q62,'Pelan Pengambilan'!S62,'Pelan Pengambilan'!U62,'Pelan Pengambilan'!W62,'Pelan Pengambilan'!Y62,'Pelan Pengambilan'!AA62,'Pelan Pengambilan'!AC62,'Pelan Pengambilan'!AE62),"")</f>
        <v>0</v>
      </c>
      <c r="DM118" s="3">
        <f>IFERROR(MAX('Pelan Pengambilan'!I62,'Pelan Pengambilan'!K62,'Pelan Pengambilan'!M62,'Pelan Pengambilan'!O62,'Pelan Pengambilan'!Q62,'Pelan Pengambilan'!S62,'Pelan Pengambilan'!U62,'Pelan Pengambilan'!W62,'Pelan Pengambilan'!Y62,'Pelan Pengambilan'!AA62,'Pelan Pengambilan'!AC62,'Pelan Pengambilan'!AE62),"")</f>
        <v>0</v>
      </c>
    </row>
    <row r="119" ht="19.5" customHeight="1">
      <c r="A119" s="39"/>
      <c r="B119" s="39"/>
      <c r="C119" s="39"/>
      <c r="D119" s="148" t="s">
        <v>276</v>
      </c>
      <c r="E119" s="39"/>
      <c r="F119" s="39"/>
      <c r="G119" s="151"/>
      <c r="H119" s="151"/>
      <c r="I119" s="151"/>
      <c r="J119" s="151"/>
      <c r="K119" s="151"/>
      <c r="L119" s="151"/>
      <c r="M119" s="151"/>
      <c r="N119" s="151"/>
      <c r="O119" s="151"/>
      <c r="P119" s="151"/>
      <c r="Q119" s="151"/>
      <c r="R119" s="151"/>
      <c r="S119" s="151"/>
      <c r="T119" s="151"/>
      <c r="U119" s="151"/>
      <c r="V119" s="151"/>
      <c r="W119" s="151"/>
      <c r="X119" s="151"/>
      <c r="Y119" s="151"/>
      <c r="Z119" s="151"/>
      <c r="AA119" s="151"/>
      <c r="AB119" s="151"/>
      <c r="AC119" s="151"/>
      <c r="AD119" s="151"/>
      <c r="AE119" s="151"/>
      <c r="AF119" s="151"/>
      <c r="AG119" s="151"/>
      <c r="AH119" s="151"/>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c r="BI119" s="151"/>
      <c r="BJ119" s="151"/>
      <c r="BK119" s="151"/>
      <c r="BL119" s="151"/>
      <c r="BM119" s="151"/>
      <c r="BN119" s="151"/>
      <c r="BO119" s="151"/>
      <c r="BP119" s="151"/>
      <c r="BQ119" s="151"/>
      <c r="BR119" s="151"/>
      <c r="BS119" s="151"/>
      <c r="BT119" s="151"/>
      <c r="BU119" s="151"/>
      <c r="BV119" s="151"/>
      <c r="BW119" s="151"/>
      <c r="BX119" s="151"/>
      <c r="BY119" s="151"/>
      <c r="BZ119" s="151"/>
      <c r="CA119" s="151"/>
      <c r="CB119" s="151"/>
      <c r="CC119" s="151"/>
      <c r="CD119" s="151"/>
      <c r="CE119" s="151"/>
      <c r="CF119" s="151"/>
      <c r="CG119" s="151"/>
      <c r="CH119" s="151"/>
      <c r="CI119" s="151"/>
      <c r="CJ119" s="151"/>
      <c r="CK119" s="151"/>
      <c r="CL119" s="151"/>
      <c r="CM119" s="151"/>
      <c r="CN119" s="151"/>
      <c r="CO119" s="151"/>
      <c r="CP119" s="151"/>
      <c r="CQ119" s="151"/>
      <c r="CR119" s="151"/>
      <c r="CS119" s="151"/>
      <c r="CT119" s="151"/>
      <c r="CU119" s="151"/>
      <c r="CV119" s="151"/>
      <c r="CW119" s="151"/>
      <c r="CX119" s="151"/>
      <c r="CY119" s="151"/>
      <c r="CZ119" s="151"/>
      <c r="DA119" s="151"/>
      <c r="DB119" s="151"/>
      <c r="DC119" s="151"/>
      <c r="DD119" s="151"/>
      <c r="DE119" s="151"/>
      <c r="DF119" s="151"/>
      <c r="DG119" s="151"/>
      <c r="DH119" s="39"/>
      <c r="DI119" s="39"/>
      <c r="DJ119" s="3"/>
      <c r="DK119" s="3"/>
      <c r="DL119" s="3"/>
      <c r="DM119" s="3"/>
    </row>
    <row r="120" ht="19.5" customHeight="1">
      <c r="A120" s="146" t="str">
        <f>'Pelan Pengambilan'!B63</f>
        <v/>
      </c>
      <c r="B120" s="147" t="str">
        <f>'Pelan Pengambilan'!C63</f>
        <v/>
      </c>
      <c r="C120" s="146" t="str">
        <f t="array" ref="C120">IFERROR(IF(INDEX(Strategi!$F$5:$F$84,MATCH(LARGE(Strategi!$K$5:$K$84,58),Strategi!$K$5:$K$84,0))="","","("&amp;COUNTIFS('Pelan Pengambilan'!$B$6:$B$63,'Pelan Pengambilan'!$B63,'Pelan Pengambilan'!$C$6:$C$63,'Pelan Pengambilan'!$C63)&amp;") "&amp;INDEX(Strategi!$F$5:$F$84,MATCH(LARGE(Strategi!$K$5:$K$84,58),Strategi!$K$5:$K$84,0))),"")</f>
        <v/>
      </c>
      <c r="D120" s="148" t="s">
        <v>275</v>
      </c>
      <c r="E120" s="149" t="str">
        <f>IFERROR(IF(COUNT('Pelan Pengambilan'!H63,'Pelan Pengambilan'!J63,'Pelan Pengambilan'!L63,'Pelan Pengambilan'!N63,'Pelan Pengambilan'!P63,'Pelan Pengambilan'!R63,'Pelan Pengambilan'!T63,'Pelan Pengambilan'!V63,'Pelan Pengambilan'!X63,'Pelan Pengambilan'!Z63,'Pelan Pengambilan'!AB63,'Pelan Pengambilan'!AD63)=0,"",COUNT('Pelan Pengambilan'!I63,'Pelan Pengambilan'!K63,'Pelan Pengambilan'!M63,'Pelan Pengambilan'!O63,'Pelan Pengambilan'!Q63,'Pelan Pengambilan'!S63,'Pelan Pengambilan'!U63,'Pelan Pengambilan'!W63,'Pelan Pengambilan'!Y63,'Pelan Pengambilan'!AA63,'Pelan Pengambilan'!AC63,'Pelan Pengambilan'!AE63)/COUNT('Pelan Pengambilan'!H63,'Pelan Pengambilan'!J63,'Pelan Pengambilan'!L63,'Pelan Pengambilan'!N63,'Pelan Pengambilan'!P63,'Pelan Pengambilan'!R63,'Pelan Pengambilan'!T63,'Pelan Pengambilan'!V63,'Pelan Pengambilan'!X63,'Pelan Pengambilan'!Z63,'Pelan Pengambilan'!AB63,'Pelan Pengambilan'!AD63)),"")</f>
        <v/>
      </c>
      <c r="F120" s="150" t="str">
        <f>IFERROR(IF('Pelan Pengambilan'!G63="","",'Pelan Pengambilan'!G63),"")</f>
        <v/>
      </c>
      <c r="G120" s="151"/>
      <c r="H120" s="151"/>
      <c r="I120" s="151"/>
      <c r="J120" s="151"/>
      <c r="K120" s="151"/>
      <c r="L120" s="151"/>
      <c r="M120" s="151"/>
      <c r="N120" s="151"/>
      <c r="O120" s="151"/>
      <c r="P120" s="151"/>
      <c r="Q120" s="151"/>
      <c r="R120" s="151"/>
      <c r="S120" s="151"/>
      <c r="T120" s="151"/>
      <c r="U120" s="151"/>
      <c r="V120" s="151"/>
      <c r="W120" s="151"/>
      <c r="X120" s="151"/>
      <c r="Y120" s="151"/>
      <c r="Z120" s="151"/>
      <c r="AA120" s="151"/>
      <c r="AB120" s="151"/>
      <c r="AC120" s="151"/>
      <c r="AD120" s="151"/>
      <c r="AE120" s="151"/>
      <c r="AF120" s="151"/>
      <c r="AG120" s="151"/>
      <c r="AH120" s="151"/>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c r="BI120" s="151"/>
      <c r="BJ120" s="151"/>
      <c r="BK120" s="151"/>
      <c r="BL120" s="151"/>
      <c r="BM120" s="151"/>
      <c r="BN120" s="151"/>
      <c r="BO120" s="151"/>
      <c r="BP120" s="151"/>
      <c r="BQ120" s="151"/>
      <c r="BR120" s="151"/>
      <c r="BS120" s="151"/>
      <c r="BT120" s="151"/>
      <c r="BU120" s="151"/>
      <c r="BV120" s="151"/>
      <c r="BW120" s="151"/>
      <c r="BX120" s="151"/>
      <c r="BY120" s="151"/>
      <c r="BZ120" s="151"/>
      <c r="CA120" s="151"/>
      <c r="CB120" s="151"/>
      <c r="CC120" s="151"/>
      <c r="CD120" s="151"/>
      <c r="CE120" s="151"/>
      <c r="CF120" s="151"/>
      <c r="CG120" s="151"/>
      <c r="CH120" s="151"/>
      <c r="CI120" s="151"/>
      <c r="CJ120" s="151"/>
      <c r="CK120" s="151"/>
      <c r="CL120" s="151"/>
      <c r="CM120" s="151"/>
      <c r="CN120" s="151"/>
      <c r="CO120" s="151"/>
      <c r="CP120" s="151"/>
      <c r="CQ120" s="151"/>
      <c r="CR120" s="151"/>
      <c r="CS120" s="151"/>
      <c r="CT120" s="151"/>
      <c r="CU120" s="151"/>
      <c r="CV120" s="151"/>
      <c r="CW120" s="151"/>
      <c r="CX120" s="151"/>
      <c r="CY120" s="151"/>
      <c r="CZ120" s="151"/>
      <c r="DA120" s="151"/>
      <c r="DB120" s="151"/>
      <c r="DC120" s="151"/>
      <c r="DD120" s="151"/>
      <c r="DE120" s="151"/>
      <c r="DF120" s="151"/>
      <c r="DG120" s="151"/>
      <c r="DH120" s="147" t="str">
        <f>'Pelan Pengambilan'!AF63</f>
        <v/>
      </c>
      <c r="DI120" s="147"/>
      <c r="DJ120" s="3">
        <f>IFERROR(MIN('Pelan Pengambilan'!H63,'Pelan Pengambilan'!J63,'Pelan Pengambilan'!L63,'Pelan Pengambilan'!N63,'Pelan Pengambilan'!P63,'Pelan Pengambilan'!R63,'Pelan Pengambilan'!T63,'Pelan Pengambilan'!V63,'Pelan Pengambilan'!X63,'Pelan Pengambilan'!Z63,'Pelan Pengambilan'!AB63,'Pelan Pengambilan'!AD63),"")</f>
        <v>0</v>
      </c>
      <c r="DK120" s="3">
        <f>IFERROR(MAX('Pelan Pengambilan'!H63,'Pelan Pengambilan'!J63,'Pelan Pengambilan'!L63,'Pelan Pengambilan'!N63,'Pelan Pengambilan'!P63,'Pelan Pengambilan'!R63,'Pelan Pengambilan'!T63,'Pelan Pengambilan'!V63,'Pelan Pengambilan'!X63,'Pelan Pengambilan'!Z63,'Pelan Pengambilan'!AB63,'Pelan Pengambilan'!AD63),"")</f>
        <v>0</v>
      </c>
      <c r="DL120" s="3">
        <f>IFERROR(MIN('Pelan Pengambilan'!I63,'Pelan Pengambilan'!K63,'Pelan Pengambilan'!M63,'Pelan Pengambilan'!O63,'Pelan Pengambilan'!Q63,'Pelan Pengambilan'!S63,'Pelan Pengambilan'!U63,'Pelan Pengambilan'!W63,'Pelan Pengambilan'!Y63,'Pelan Pengambilan'!AA63,'Pelan Pengambilan'!AC63,'Pelan Pengambilan'!AE63),"")</f>
        <v>0</v>
      </c>
      <c r="DM120" s="3">
        <f>IFERROR(MAX('Pelan Pengambilan'!I63,'Pelan Pengambilan'!K63,'Pelan Pengambilan'!M63,'Pelan Pengambilan'!O63,'Pelan Pengambilan'!Q63,'Pelan Pengambilan'!S63,'Pelan Pengambilan'!U63,'Pelan Pengambilan'!W63,'Pelan Pengambilan'!Y63,'Pelan Pengambilan'!AA63,'Pelan Pengambilan'!AC63,'Pelan Pengambilan'!AE63),"")</f>
        <v>0</v>
      </c>
    </row>
    <row r="121" ht="19.5" customHeight="1">
      <c r="A121" s="39"/>
      <c r="B121" s="39"/>
      <c r="C121" s="39"/>
      <c r="D121" s="148" t="s">
        <v>276</v>
      </c>
      <c r="E121" s="39"/>
      <c r="F121" s="39"/>
      <c r="G121" s="151"/>
      <c r="H121" s="151"/>
      <c r="I121" s="151"/>
      <c r="J121" s="151"/>
      <c r="K121" s="151"/>
      <c r="L121" s="151"/>
      <c r="M121" s="151"/>
      <c r="N121" s="151"/>
      <c r="O121" s="151"/>
      <c r="P121" s="151"/>
      <c r="Q121" s="151"/>
      <c r="R121" s="151"/>
      <c r="S121" s="151"/>
      <c r="T121" s="151"/>
      <c r="U121" s="151"/>
      <c r="V121" s="151"/>
      <c r="W121" s="151"/>
      <c r="X121" s="151"/>
      <c r="Y121" s="151"/>
      <c r="Z121" s="151"/>
      <c r="AA121" s="151"/>
      <c r="AB121" s="151"/>
      <c r="AC121" s="151"/>
      <c r="AD121" s="151"/>
      <c r="AE121" s="151"/>
      <c r="AF121" s="151"/>
      <c r="AG121" s="151"/>
      <c r="AH121" s="151"/>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c r="BI121" s="151"/>
      <c r="BJ121" s="151"/>
      <c r="BK121" s="151"/>
      <c r="BL121" s="151"/>
      <c r="BM121" s="151"/>
      <c r="BN121" s="151"/>
      <c r="BO121" s="151"/>
      <c r="BP121" s="151"/>
      <c r="BQ121" s="151"/>
      <c r="BR121" s="151"/>
      <c r="BS121" s="151"/>
      <c r="BT121" s="151"/>
      <c r="BU121" s="151"/>
      <c r="BV121" s="151"/>
      <c r="BW121" s="151"/>
      <c r="BX121" s="151"/>
      <c r="BY121" s="151"/>
      <c r="BZ121" s="151"/>
      <c r="CA121" s="151"/>
      <c r="CB121" s="151"/>
      <c r="CC121" s="151"/>
      <c r="CD121" s="151"/>
      <c r="CE121" s="151"/>
      <c r="CF121" s="151"/>
      <c r="CG121" s="151"/>
      <c r="CH121" s="151"/>
      <c r="CI121" s="151"/>
      <c r="CJ121" s="151"/>
      <c r="CK121" s="151"/>
      <c r="CL121" s="151"/>
      <c r="CM121" s="151"/>
      <c r="CN121" s="151"/>
      <c r="CO121" s="151"/>
      <c r="CP121" s="151"/>
      <c r="CQ121" s="151"/>
      <c r="CR121" s="151"/>
      <c r="CS121" s="151"/>
      <c r="CT121" s="151"/>
      <c r="CU121" s="151"/>
      <c r="CV121" s="151"/>
      <c r="CW121" s="151"/>
      <c r="CX121" s="151"/>
      <c r="CY121" s="151"/>
      <c r="CZ121" s="151"/>
      <c r="DA121" s="151"/>
      <c r="DB121" s="151"/>
      <c r="DC121" s="151"/>
      <c r="DD121" s="151"/>
      <c r="DE121" s="151"/>
      <c r="DF121" s="151"/>
      <c r="DG121" s="151"/>
      <c r="DH121" s="39"/>
      <c r="DI121" s="39"/>
      <c r="DJ121" s="3"/>
      <c r="DK121" s="3"/>
      <c r="DL121" s="3"/>
      <c r="DM121" s="3"/>
    </row>
    <row r="122" ht="19.5" customHeight="1">
      <c r="A122" s="146" t="str">
        <f>'Pelan Pengambilan'!B64</f>
        <v/>
      </c>
      <c r="B122" s="147" t="str">
        <f>'Pelan Pengambilan'!C64</f>
        <v/>
      </c>
      <c r="C122" s="146" t="str">
        <f t="array" ref="C122">IFERROR(IF(INDEX(Strategi!$F$5:$F$84,MATCH(LARGE(Strategi!$K$5:$K$84,59),Strategi!$K$5:$K$84,0))="","","("&amp;COUNTIFS('Pelan Pengambilan'!$B$6:$B$64,'Pelan Pengambilan'!$B64,'Pelan Pengambilan'!$C$6:$C$64,'Pelan Pengambilan'!$C64)&amp;") "&amp;INDEX(Strategi!$F$5:$F$84,MATCH(LARGE(Strategi!$K$5:$K$84,59),Strategi!$K$5:$K$84,0))),"")</f>
        <v/>
      </c>
      <c r="D122" s="148" t="s">
        <v>275</v>
      </c>
      <c r="E122" s="149" t="str">
        <f>IFERROR(IF(COUNT('Pelan Pengambilan'!H64,'Pelan Pengambilan'!J64,'Pelan Pengambilan'!L64,'Pelan Pengambilan'!N64,'Pelan Pengambilan'!P64,'Pelan Pengambilan'!R64,'Pelan Pengambilan'!T64,'Pelan Pengambilan'!V64,'Pelan Pengambilan'!X64,'Pelan Pengambilan'!Z64,'Pelan Pengambilan'!AB64,'Pelan Pengambilan'!AD64)=0,"",COUNT('Pelan Pengambilan'!I64,'Pelan Pengambilan'!K64,'Pelan Pengambilan'!M64,'Pelan Pengambilan'!O64,'Pelan Pengambilan'!Q64,'Pelan Pengambilan'!S64,'Pelan Pengambilan'!U64,'Pelan Pengambilan'!W64,'Pelan Pengambilan'!Y64,'Pelan Pengambilan'!AA64,'Pelan Pengambilan'!AC64,'Pelan Pengambilan'!AE64)/COUNT('Pelan Pengambilan'!H64,'Pelan Pengambilan'!J64,'Pelan Pengambilan'!L64,'Pelan Pengambilan'!N64,'Pelan Pengambilan'!P64,'Pelan Pengambilan'!R64,'Pelan Pengambilan'!T64,'Pelan Pengambilan'!V64,'Pelan Pengambilan'!X64,'Pelan Pengambilan'!Z64,'Pelan Pengambilan'!AB64,'Pelan Pengambilan'!AD64)),"")</f>
        <v/>
      </c>
      <c r="F122" s="150" t="str">
        <f>IFERROR(IF('Pelan Pengambilan'!G64="","",'Pelan Pengambilan'!G64),"")</f>
        <v/>
      </c>
      <c r="G122" s="151"/>
      <c r="H122" s="151"/>
      <c r="I122" s="151"/>
      <c r="J122" s="151"/>
      <c r="K122" s="151"/>
      <c r="L122" s="151"/>
      <c r="M122" s="151"/>
      <c r="N122" s="151"/>
      <c r="O122" s="151"/>
      <c r="P122" s="151"/>
      <c r="Q122" s="151"/>
      <c r="R122" s="151"/>
      <c r="S122" s="151"/>
      <c r="T122" s="151"/>
      <c r="U122" s="151"/>
      <c r="V122" s="151"/>
      <c r="W122" s="151"/>
      <c r="X122" s="151"/>
      <c r="Y122" s="151"/>
      <c r="Z122" s="151"/>
      <c r="AA122" s="151"/>
      <c r="AB122" s="151"/>
      <c r="AC122" s="151"/>
      <c r="AD122" s="151"/>
      <c r="AE122" s="151"/>
      <c r="AF122" s="151"/>
      <c r="AG122" s="151"/>
      <c r="AH122" s="151"/>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c r="BI122" s="151"/>
      <c r="BJ122" s="151"/>
      <c r="BK122" s="151"/>
      <c r="BL122" s="151"/>
      <c r="BM122" s="151"/>
      <c r="BN122" s="151"/>
      <c r="BO122" s="151"/>
      <c r="BP122" s="151"/>
      <c r="BQ122" s="151"/>
      <c r="BR122" s="151"/>
      <c r="BS122" s="151"/>
      <c r="BT122" s="151"/>
      <c r="BU122" s="151"/>
      <c r="BV122" s="151"/>
      <c r="BW122" s="151"/>
      <c r="BX122" s="151"/>
      <c r="BY122" s="151"/>
      <c r="BZ122" s="151"/>
      <c r="CA122" s="151"/>
      <c r="CB122" s="151"/>
      <c r="CC122" s="151"/>
      <c r="CD122" s="151"/>
      <c r="CE122" s="151"/>
      <c r="CF122" s="151"/>
      <c r="CG122" s="151"/>
      <c r="CH122" s="151"/>
      <c r="CI122" s="151"/>
      <c r="CJ122" s="151"/>
      <c r="CK122" s="151"/>
      <c r="CL122" s="151"/>
      <c r="CM122" s="151"/>
      <c r="CN122" s="151"/>
      <c r="CO122" s="151"/>
      <c r="CP122" s="151"/>
      <c r="CQ122" s="151"/>
      <c r="CR122" s="151"/>
      <c r="CS122" s="151"/>
      <c r="CT122" s="151"/>
      <c r="CU122" s="151"/>
      <c r="CV122" s="151"/>
      <c r="CW122" s="151"/>
      <c r="CX122" s="151"/>
      <c r="CY122" s="151"/>
      <c r="CZ122" s="151"/>
      <c r="DA122" s="151"/>
      <c r="DB122" s="151"/>
      <c r="DC122" s="151"/>
      <c r="DD122" s="151"/>
      <c r="DE122" s="151"/>
      <c r="DF122" s="151"/>
      <c r="DG122" s="151"/>
      <c r="DH122" s="147" t="str">
        <f>'Pelan Pengambilan'!AF64</f>
        <v/>
      </c>
      <c r="DI122" s="147"/>
      <c r="DJ122" s="3">
        <f>IFERROR(MIN('Pelan Pengambilan'!H64,'Pelan Pengambilan'!J64,'Pelan Pengambilan'!L64,'Pelan Pengambilan'!N64,'Pelan Pengambilan'!P64,'Pelan Pengambilan'!R64,'Pelan Pengambilan'!T64,'Pelan Pengambilan'!V64,'Pelan Pengambilan'!X64,'Pelan Pengambilan'!Z64,'Pelan Pengambilan'!AB64,'Pelan Pengambilan'!AD64),"")</f>
        <v>0</v>
      </c>
      <c r="DK122" s="3">
        <f>IFERROR(MAX('Pelan Pengambilan'!H64,'Pelan Pengambilan'!J64,'Pelan Pengambilan'!L64,'Pelan Pengambilan'!N64,'Pelan Pengambilan'!P64,'Pelan Pengambilan'!R64,'Pelan Pengambilan'!T64,'Pelan Pengambilan'!V64,'Pelan Pengambilan'!X64,'Pelan Pengambilan'!Z64,'Pelan Pengambilan'!AB64,'Pelan Pengambilan'!AD64),"")</f>
        <v>0</v>
      </c>
      <c r="DL122" s="3">
        <f>IFERROR(MIN('Pelan Pengambilan'!I64,'Pelan Pengambilan'!K64,'Pelan Pengambilan'!M64,'Pelan Pengambilan'!O64,'Pelan Pengambilan'!Q64,'Pelan Pengambilan'!S64,'Pelan Pengambilan'!U64,'Pelan Pengambilan'!W64,'Pelan Pengambilan'!Y64,'Pelan Pengambilan'!AA64,'Pelan Pengambilan'!AC64,'Pelan Pengambilan'!AE64),"")</f>
        <v>0</v>
      </c>
      <c r="DM122" s="3">
        <f>IFERROR(MAX('Pelan Pengambilan'!I64,'Pelan Pengambilan'!K64,'Pelan Pengambilan'!M64,'Pelan Pengambilan'!O64,'Pelan Pengambilan'!Q64,'Pelan Pengambilan'!S64,'Pelan Pengambilan'!U64,'Pelan Pengambilan'!W64,'Pelan Pengambilan'!Y64,'Pelan Pengambilan'!AA64,'Pelan Pengambilan'!AC64,'Pelan Pengambilan'!AE64),"")</f>
        <v>0</v>
      </c>
    </row>
    <row r="123" ht="19.5" customHeight="1">
      <c r="A123" s="39"/>
      <c r="B123" s="39"/>
      <c r="C123" s="39"/>
      <c r="D123" s="148" t="s">
        <v>276</v>
      </c>
      <c r="E123" s="39"/>
      <c r="F123" s="39"/>
      <c r="G123" s="151"/>
      <c r="H123" s="151"/>
      <c r="I123" s="151"/>
      <c r="J123" s="151"/>
      <c r="K123" s="151"/>
      <c r="L123" s="151"/>
      <c r="M123" s="151"/>
      <c r="N123" s="151"/>
      <c r="O123" s="151"/>
      <c r="P123" s="151"/>
      <c r="Q123" s="151"/>
      <c r="R123" s="151"/>
      <c r="S123" s="151"/>
      <c r="T123" s="151"/>
      <c r="U123" s="151"/>
      <c r="V123" s="151"/>
      <c r="W123" s="151"/>
      <c r="X123" s="151"/>
      <c r="Y123" s="151"/>
      <c r="Z123" s="151"/>
      <c r="AA123" s="151"/>
      <c r="AB123" s="151"/>
      <c r="AC123" s="151"/>
      <c r="AD123" s="151"/>
      <c r="AE123" s="151"/>
      <c r="AF123" s="151"/>
      <c r="AG123" s="151"/>
      <c r="AH123" s="151"/>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c r="BI123" s="151"/>
      <c r="BJ123" s="151"/>
      <c r="BK123" s="151"/>
      <c r="BL123" s="151"/>
      <c r="BM123" s="151"/>
      <c r="BN123" s="151"/>
      <c r="BO123" s="151"/>
      <c r="BP123" s="151"/>
      <c r="BQ123" s="151"/>
      <c r="BR123" s="151"/>
      <c r="BS123" s="151"/>
      <c r="BT123" s="151"/>
      <c r="BU123" s="151"/>
      <c r="BV123" s="151"/>
      <c r="BW123" s="151"/>
      <c r="BX123" s="151"/>
      <c r="BY123" s="151"/>
      <c r="BZ123" s="151"/>
      <c r="CA123" s="151"/>
      <c r="CB123" s="151"/>
      <c r="CC123" s="151"/>
      <c r="CD123" s="151"/>
      <c r="CE123" s="151"/>
      <c r="CF123" s="151"/>
      <c r="CG123" s="151"/>
      <c r="CH123" s="151"/>
      <c r="CI123" s="151"/>
      <c r="CJ123" s="151"/>
      <c r="CK123" s="151"/>
      <c r="CL123" s="151"/>
      <c r="CM123" s="151"/>
      <c r="CN123" s="151"/>
      <c r="CO123" s="151"/>
      <c r="CP123" s="151"/>
      <c r="CQ123" s="151"/>
      <c r="CR123" s="151"/>
      <c r="CS123" s="151"/>
      <c r="CT123" s="151"/>
      <c r="CU123" s="151"/>
      <c r="CV123" s="151"/>
      <c r="CW123" s="151"/>
      <c r="CX123" s="151"/>
      <c r="CY123" s="151"/>
      <c r="CZ123" s="151"/>
      <c r="DA123" s="151"/>
      <c r="DB123" s="151"/>
      <c r="DC123" s="151"/>
      <c r="DD123" s="151"/>
      <c r="DE123" s="151"/>
      <c r="DF123" s="151"/>
      <c r="DG123" s="151"/>
      <c r="DH123" s="39"/>
      <c r="DI123" s="39"/>
      <c r="DJ123" s="3"/>
      <c r="DK123" s="3"/>
      <c r="DL123" s="3"/>
      <c r="DM123" s="3"/>
    </row>
    <row r="124" ht="19.5" customHeight="1">
      <c r="A124" s="146" t="str">
        <f>'Pelan Pengambilan'!B65</f>
        <v/>
      </c>
      <c r="B124" s="147" t="str">
        <f>'Pelan Pengambilan'!C65</f>
        <v/>
      </c>
      <c r="C124" s="146" t="str">
        <f t="array" ref="C124">IFERROR(IF(INDEX(Strategi!$F$5:$F$84,MATCH(LARGE(Strategi!$K$5:$K$84,60),Strategi!$K$5:$K$84,0))="","","("&amp;COUNTIFS('Pelan Pengambilan'!$B$6:$B$65,'Pelan Pengambilan'!$B65,'Pelan Pengambilan'!$C$6:$C$65,'Pelan Pengambilan'!$C65)&amp;") "&amp;INDEX(Strategi!$F$5:$F$84,MATCH(LARGE(Strategi!$K$5:$K$84,60),Strategi!$K$5:$K$84,0))),"")</f>
        <v/>
      </c>
      <c r="D124" s="148" t="s">
        <v>275</v>
      </c>
      <c r="E124" s="149" t="str">
        <f>IFERROR(IF(COUNT('Pelan Pengambilan'!H65,'Pelan Pengambilan'!J65,'Pelan Pengambilan'!L65,'Pelan Pengambilan'!N65,'Pelan Pengambilan'!P65,'Pelan Pengambilan'!R65,'Pelan Pengambilan'!T65,'Pelan Pengambilan'!V65,'Pelan Pengambilan'!X65,'Pelan Pengambilan'!Z65,'Pelan Pengambilan'!AB65,'Pelan Pengambilan'!AD65)=0,"",COUNT('Pelan Pengambilan'!I65,'Pelan Pengambilan'!K65,'Pelan Pengambilan'!M65,'Pelan Pengambilan'!O65,'Pelan Pengambilan'!Q65,'Pelan Pengambilan'!S65,'Pelan Pengambilan'!U65,'Pelan Pengambilan'!W65,'Pelan Pengambilan'!Y65,'Pelan Pengambilan'!AA65,'Pelan Pengambilan'!AC65,'Pelan Pengambilan'!AE65)/COUNT('Pelan Pengambilan'!H65,'Pelan Pengambilan'!J65,'Pelan Pengambilan'!L65,'Pelan Pengambilan'!N65,'Pelan Pengambilan'!P65,'Pelan Pengambilan'!R65,'Pelan Pengambilan'!T65,'Pelan Pengambilan'!V65,'Pelan Pengambilan'!X65,'Pelan Pengambilan'!Z65,'Pelan Pengambilan'!AB65,'Pelan Pengambilan'!AD65)),"")</f>
        <v/>
      </c>
      <c r="F124" s="150" t="str">
        <f>IFERROR(IF('Pelan Pengambilan'!G65="","",'Pelan Pengambilan'!G65),"")</f>
        <v/>
      </c>
      <c r="G124" s="151"/>
      <c r="H124" s="151"/>
      <c r="I124" s="151"/>
      <c r="J124" s="151"/>
      <c r="K124" s="151"/>
      <c r="L124" s="151"/>
      <c r="M124" s="151"/>
      <c r="N124" s="151"/>
      <c r="O124" s="151"/>
      <c r="P124" s="151"/>
      <c r="Q124" s="151"/>
      <c r="R124" s="151"/>
      <c r="S124" s="151"/>
      <c r="T124" s="151"/>
      <c r="U124" s="151"/>
      <c r="V124" s="151"/>
      <c r="W124" s="151"/>
      <c r="X124" s="151"/>
      <c r="Y124" s="151"/>
      <c r="Z124" s="151"/>
      <c r="AA124" s="151"/>
      <c r="AB124" s="151"/>
      <c r="AC124" s="151"/>
      <c r="AD124" s="151"/>
      <c r="AE124" s="151"/>
      <c r="AF124" s="151"/>
      <c r="AG124" s="151"/>
      <c r="AH124" s="151"/>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c r="BI124" s="151"/>
      <c r="BJ124" s="151"/>
      <c r="BK124" s="151"/>
      <c r="BL124" s="151"/>
      <c r="BM124" s="151"/>
      <c r="BN124" s="151"/>
      <c r="BO124" s="151"/>
      <c r="BP124" s="151"/>
      <c r="BQ124" s="151"/>
      <c r="BR124" s="151"/>
      <c r="BS124" s="151"/>
      <c r="BT124" s="151"/>
      <c r="BU124" s="151"/>
      <c r="BV124" s="151"/>
      <c r="BW124" s="151"/>
      <c r="BX124" s="151"/>
      <c r="BY124" s="151"/>
      <c r="BZ124" s="151"/>
      <c r="CA124" s="151"/>
      <c r="CB124" s="151"/>
      <c r="CC124" s="151"/>
      <c r="CD124" s="151"/>
      <c r="CE124" s="151"/>
      <c r="CF124" s="151"/>
      <c r="CG124" s="151"/>
      <c r="CH124" s="151"/>
      <c r="CI124" s="151"/>
      <c r="CJ124" s="151"/>
      <c r="CK124" s="151"/>
      <c r="CL124" s="151"/>
      <c r="CM124" s="151"/>
      <c r="CN124" s="151"/>
      <c r="CO124" s="151"/>
      <c r="CP124" s="151"/>
      <c r="CQ124" s="151"/>
      <c r="CR124" s="151"/>
      <c r="CS124" s="151"/>
      <c r="CT124" s="151"/>
      <c r="CU124" s="151"/>
      <c r="CV124" s="151"/>
      <c r="CW124" s="151"/>
      <c r="CX124" s="151"/>
      <c r="CY124" s="151"/>
      <c r="CZ124" s="151"/>
      <c r="DA124" s="151"/>
      <c r="DB124" s="151"/>
      <c r="DC124" s="151"/>
      <c r="DD124" s="151"/>
      <c r="DE124" s="151"/>
      <c r="DF124" s="151"/>
      <c r="DG124" s="151"/>
      <c r="DH124" s="147" t="str">
        <f>'Pelan Pengambilan'!AF65</f>
        <v/>
      </c>
      <c r="DI124" s="147"/>
      <c r="DJ124" s="3">
        <f>IFERROR(MIN('Pelan Pengambilan'!H65,'Pelan Pengambilan'!J65,'Pelan Pengambilan'!L65,'Pelan Pengambilan'!N65,'Pelan Pengambilan'!P65,'Pelan Pengambilan'!R65,'Pelan Pengambilan'!T65,'Pelan Pengambilan'!V65,'Pelan Pengambilan'!X65,'Pelan Pengambilan'!Z65,'Pelan Pengambilan'!AB65,'Pelan Pengambilan'!AD65),"")</f>
        <v>0</v>
      </c>
      <c r="DK124" s="3">
        <f>IFERROR(MAX('Pelan Pengambilan'!H65,'Pelan Pengambilan'!J65,'Pelan Pengambilan'!L65,'Pelan Pengambilan'!N65,'Pelan Pengambilan'!P65,'Pelan Pengambilan'!R65,'Pelan Pengambilan'!T65,'Pelan Pengambilan'!V65,'Pelan Pengambilan'!X65,'Pelan Pengambilan'!Z65,'Pelan Pengambilan'!AB65,'Pelan Pengambilan'!AD65),"")</f>
        <v>0</v>
      </c>
      <c r="DL124" s="3">
        <f>IFERROR(MIN('Pelan Pengambilan'!I65,'Pelan Pengambilan'!K65,'Pelan Pengambilan'!M65,'Pelan Pengambilan'!O65,'Pelan Pengambilan'!Q65,'Pelan Pengambilan'!S65,'Pelan Pengambilan'!U65,'Pelan Pengambilan'!W65,'Pelan Pengambilan'!Y65,'Pelan Pengambilan'!AA65,'Pelan Pengambilan'!AC65,'Pelan Pengambilan'!AE65),"")</f>
        <v>0</v>
      </c>
      <c r="DM124" s="3">
        <f>IFERROR(MAX('Pelan Pengambilan'!I65,'Pelan Pengambilan'!K65,'Pelan Pengambilan'!M65,'Pelan Pengambilan'!O65,'Pelan Pengambilan'!Q65,'Pelan Pengambilan'!S65,'Pelan Pengambilan'!U65,'Pelan Pengambilan'!W65,'Pelan Pengambilan'!Y65,'Pelan Pengambilan'!AA65,'Pelan Pengambilan'!AC65,'Pelan Pengambilan'!AE65),"")</f>
        <v>0</v>
      </c>
    </row>
    <row r="125" ht="19.5" customHeight="1">
      <c r="A125" s="39"/>
      <c r="B125" s="39"/>
      <c r="C125" s="39"/>
      <c r="D125" s="148" t="s">
        <v>276</v>
      </c>
      <c r="E125" s="39"/>
      <c r="F125" s="39"/>
      <c r="G125" s="151"/>
      <c r="H125" s="151"/>
      <c r="I125" s="151"/>
      <c r="J125" s="151"/>
      <c r="K125" s="151"/>
      <c r="L125" s="151"/>
      <c r="M125" s="151"/>
      <c r="N125" s="151"/>
      <c r="O125" s="151"/>
      <c r="P125" s="151"/>
      <c r="Q125" s="151"/>
      <c r="R125" s="151"/>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c r="BI125" s="151"/>
      <c r="BJ125" s="151"/>
      <c r="BK125" s="151"/>
      <c r="BL125" s="151"/>
      <c r="BM125" s="151"/>
      <c r="BN125" s="151"/>
      <c r="BO125" s="151"/>
      <c r="BP125" s="151"/>
      <c r="BQ125" s="151"/>
      <c r="BR125" s="151"/>
      <c r="BS125" s="151"/>
      <c r="BT125" s="151"/>
      <c r="BU125" s="151"/>
      <c r="BV125" s="151"/>
      <c r="BW125" s="151"/>
      <c r="BX125" s="151"/>
      <c r="BY125" s="151"/>
      <c r="BZ125" s="151"/>
      <c r="CA125" s="151"/>
      <c r="CB125" s="151"/>
      <c r="CC125" s="151"/>
      <c r="CD125" s="151"/>
      <c r="CE125" s="151"/>
      <c r="CF125" s="151"/>
      <c r="CG125" s="151"/>
      <c r="CH125" s="151"/>
      <c r="CI125" s="151"/>
      <c r="CJ125" s="151"/>
      <c r="CK125" s="151"/>
      <c r="CL125" s="151"/>
      <c r="CM125" s="151"/>
      <c r="CN125" s="151"/>
      <c r="CO125" s="151"/>
      <c r="CP125" s="151"/>
      <c r="CQ125" s="151"/>
      <c r="CR125" s="151"/>
      <c r="CS125" s="151"/>
      <c r="CT125" s="151"/>
      <c r="CU125" s="151"/>
      <c r="CV125" s="151"/>
      <c r="CW125" s="151"/>
      <c r="CX125" s="151"/>
      <c r="CY125" s="151"/>
      <c r="CZ125" s="151"/>
      <c r="DA125" s="151"/>
      <c r="DB125" s="151"/>
      <c r="DC125" s="151"/>
      <c r="DD125" s="151"/>
      <c r="DE125" s="151"/>
      <c r="DF125" s="151"/>
      <c r="DG125" s="151"/>
      <c r="DH125" s="39"/>
      <c r="DI125" s="39"/>
      <c r="DJ125" s="3"/>
      <c r="DK125" s="3"/>
      <c r="DL125" s="3"/>
      <c r="DM125" s="3"/>
    </row>
    <row r="126" ht="19.5" customHeight="1">
      <c r="A126" s="146" t="str">
        <f>'Pelan Pengambilan'!B66</f>
        <v/>
      </c>
      <c r="B126" s="147" t="str">
        <f>'Pelan Pengambilan'!C66</f>
        <v/>
      </c>
      <c r="C126" s="146" t="str">
        <f t="array" ref="C126">IFERROR(IF(INDEX(Strategi!$F$5:$F$84,MATCH(LARGE(Strategi!$K$5:$K$84,61),Strategi!$K$5:$K$84,0))="","","("&amp;COUNTIFS('Pelan Pengambilan'!$B$6:$B$66,'Pelan Pengambilan'!$B66,'Pelan Pengambilan'!$C$6:$C$66,'Pelan Pengambilan'!$C66)&amp;") "&amp;INDEX(Strategi!$F$5:$F$84,MATCH(LARGE(Strategi!$K$5:$K$84,61),Strategi!$K$5:$K$84,0))),"")</f>
        <v/>
      </c>
      <c r="D126" s="148" t="s">
        <v>275</v>
      </c>
      <c r="E126" s="149" t="str">
        <f>IFERROR(IF(COUNT('Pelan Pengambilan'!H66,'Pelan Pengambilan'!J66,'Pelan Pengambilan'!L66,'Pelan Pengambilan'!N66,'Pelan Pengambilan'!P66,'Pelan Pengambilan'!R66,'Pelan Pengambilan'!T66,'Pelan Pengambilan'!V66,'Pelan Pengambilan'!X66,'Pelan Pengambilan'!Z66,'Pelan Pengambilan'!AB66,'Pelan Pengambilan'!AD66)=0,"",COUNT('Pelan Pengambilan'!I66,'Pelan Pengambilan'!K66,'Pelan Pengambilan'!M66,'Pelan Pengambilan'!O66,'Pelan Pengambilan'!Q66,'Pelan Pengambilan'!S66,'Pelan Pengambilan'!U66,'Pelan Pengambilan'!W66,'Pelan Pengambilan'!Y66,'Pelan Pengambilan'!AA66,'Pelan Pengambilan'!AC66,'Pelan Pengambilan'!AE66)/COUNT('Pelan Pengambilan'!H66,'Pelan Pengambilan'!J66,'Pelan Pengambilan'!L66,'Pelan Pengambilan'!N66,'Pelan Pengambilan'!P66,'Pelan Pengambilan'!R66,'Pelan Pengambilan'!T66,'Pelan Pengambilan'!V66,'Pelan Pengambilan'!X66,'Pelan Pengambilan'!Z66,'Pelan Pengambilan'!AB66,'Pelan Pengambilan'!AD66)),"")</f>
        <v/>
      </c>
      <c r="F126" s="150" t="str">
        <f>IFERROR(IF('Pelan Pengambilan'!G66="","",'Pelan Pengambilan'!G66),"")</f>
        <v/>
      </c>
      <c r="G126" s="151"/>
      <c r="H126" s="151"/>
      <c r="I126" s="151"/>
      <c r="J126" s="151"/>
      <c r="K126" s="151"/>
      <c r="L126" s="151"/>
      <c r="M126" s="151"/>
      <c r="N126" s="151"/>
      <c r="O126" s="151"/>
      <c r="P126" s="151"/>
      <c r="Q126" s="151"/>
      <c r="R126" s="151"/>
      <c r="S126" s="151"/>
      <c r="T126" s="151"/>
      <c r="U126" s="151"/>
      <c r="V126" s="151"/>
      <c r="W126" s="151"/>
      <c r="X126" s="151"/>
      <c r="Y126" s="151"/>
      <c r="Z126" s="151"/>
      <c r="AA126" s="151"/>
      <c r="AB126" s="151"/>
      <c r="AC126" s="151"/>
      <c r="AD126" s="151"/>
      <c r="AE126" s="151"/>
      <c r="AF126" s="151"/>
      <c r="AG126" s="151"/>
      <c r="AH126" s="151"/>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c r="BI126" s="151"/>
      <c r="BJ126" s="151"/>
      <c r="BK126" s="151"/>
      <c r="BL126" s="151"/>
      <c r="BM126" s="151"/>
      <c r="BN126" s="151"/>
      <c r="BO126" s="151"/>
      <c r="BP126" s="151"/>
      <c r="BQ126" s="151"/>
      <c r="BR126" s="151"/>
      <c r="BS126" s="151"/>
      <c r="BT126" s="151"/>
      <c r="BU126" s="151"/>
      <c r="BV126" s="151"/>
      <c r="BW126" s="151"/>
      <c r="BX126" s="151"/>
      <c r="BY126" s="151"/>
      <c r="BZ126" s="151"/>
      <c r="CA126" s="151"/>
      <c r="CB126" s="151"/>
      <c r="CC126" s="151"/>
      <c r="CD126" s="151"/>
      <c r="CE126" s="151"/>
      <c r="CF126" s="151"/>
      <c r="CG126" s="151"/>
      <c r="CH126" s="151"/>
      <c r="CI126" s="151"/>
      <c r="CJ126" s="151"/>
      <c r="CK126" s="151"/>
      <c r="CL126" s="151"/>
      <c r="CM126" s="151"/>
      <c r="CN126" s="151"/>
      <c r="CO126" s="151"/>
      <c r="CP126" s="151"/>
      <c r="CQ126" s="151"/>
      <c r="CR126" s="151"/>
      <c r="CS126" s="151"/>
      <c r="CT126" s="151"/>
      <c r="CU126" s="151"/>
      <c r="CV126" s="151"/>
      <c r="CW126" s="151"/>
      <c r="CX126" s="151"/>
      <c r="CY126" s="151"/>
      <c r="CZ126" s="151"/>
      <c r="DA126" s="151"/>
      <c r="DB126" s="151"/>
      <c r="DC126" s="151"/>
      <c r="DD126" s="151"/>
      <c r="DE126" s="151"/>
      <c r="DF126" s="151"/>
      <c r="DG126" s="151"/>
      <c r="DH126" s="147" t="str">
        <f>'Pelan Pengambilan'!AF66</f>
        <v/>
      </c>
      <c r="DI126" s="147"/>
      <c r="DJ126" s="3">
        <f>IFERROR(MIN('Pelan Pengambilan'!H66,'Pelan Pengambilan'!J66,'Pelan Pengambilan'!L66,'Pelan Pengambilan'!N66,'Pelan Pengambilan'!P66,'Pelan Pengambilan'!R66,'Pelan Pengambilan'!T66,'Pelan Pengambilan'!V66,'Pelan Pengambilan'!X66,'Pelan Pengambilan'!Z66,'Pelan Pengambilan'!AB66,'Pelan Pengambilan'!AD66),"")</f>
        <v>0</v>
      </c>
      <c r="DK126" s="3">
        <f>IFERROR(MAX('Pelan Pengambilan'!H66,'Pelan Pengambilan'!J66,'Pelan Pengambilan'!L66,'Pelan Pengambilan'!N66,'Pelan Pengambilan'!P66,'Pelan Pengambilan'!R66,'Pelan Pengambilan'!T66,'Pelan Pengambilan'!V66,'Pelan Pengambilan'!X66,'Pelan Pengambilan'!Z66,'Pelan Pengambilan'!AB66,'Pelan Pengambilan'!AD66),"")</f>
        <v>0</v>
      </c>
      <c r="DL126" s="3">
        <f>IFERROR(MIN('Pelan Pengambilan'!I66,'Pelan Pengambilan'!K66,'Pelan Pengambilan'!M66,'Pelan Pengambilan'!O66,'Pelan Pengambilan'!Q66,'Pelan Pengambilan'!S66,'Pelan Pengambilan'!U66,'Pelan Pengambilan'!W66,'Pelan Pengambilan'!Y66,'Pelan Pengambilan'!AA66,'Pelan Pengambilan'!AC66,'Pelan Pengambilan'!AE66),"")</f>
        <v>0</v>
      </c>
      <c r="DM126" s="3">
        <f>IFERROR(MAX('Pelan Pengambilan'!I66,'Pelan Pengambilan'!K66,'Pelan Pengambilan'!M66,'Pelan Pengambilan'!O66,'Pelan Pengambilan'!Q66,'Pelan Pengambilan'!S66,'Pelan Pengambilan'!U66,'Pelan Pengambilan'!W66,'Pelan Pengambilan'!Y66,'Pelan Pengambilan'!AA66,'Pelan Pengambilan'!AC66,'Pelan Pengambilan'!AE66),"")</f>
        <v>0</v>
      </c>
    </row>
    <row r="127" ht="19.5" customHeight="1">
      <c r="A127" s="39"/>
      <c r="B127" s="39"/>
      <c r="C127" s="39"/>
      <c r="D127" s="148" t="s">
        <v>276</v>
      </c>
      <c r="E127" s="39"/>
      <c r="F127" s="39"/>
      <c r="G127" s="151"/>
      <c r="H127" s="151"/>
      <c r="I127" s="151"/>
      <c r="J127" s="151"/>
      <c r="K127" s="151"/>
      <c r="L127" s="151"/>
      <c r="M127" s="151"/>
      <c r="N127" s="151"/>
      <c r="O127" s="151"/>
      <c r="P127" s="151"/>
      <c r="Q127" s="151"/>
      <c r="R127" s="151"/>
      <c r="S127" s="151"/>
      <c r="T127" s="151"/>
      <c r="U127" s="151"/>
      <c r="V127" s="151"/>
      <c r="W127" s="151"/>
      <c r="X127" s="151"/>
      <c r="Y127" s="151"/>
      <c r="Z127" s="151"/>
      <c r="AA127" s="151"/>
      <c r="AB127" s="151"/>
      <c r="AC127" s="151"/>
      <c r="AD127" s="151"/>
      <c r="AE127" s="151"/>
      <c r="AF127" s="151"/>
      <c r="AG127" s="151"/>
      <c r="AH127" s="151"/>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c r="BI127" s="151"/>
      <c r="BJ127" s="151"/>
      <c r="BK127" s="151"/>
      <c r="BL127" s="151"/>
      <c r="BM127" s="151"/>
      <c r="BN127" s="151"/>
      <c r="BO127" s="151"/>
      <c r="BP127" s="151"/>
      <c r="BQ127" s="151"/>
      <c r="BR127" s="151"/>
      <c r="BS127" s="151"/>
      <c r="BT127" s="151"/>
      <c r="BU127" s="151"/>
      <c r="BV127" s="151"/>
      <c r="BW127" s="151"/>
      <c r="BX127" s="151"/>
      <c r="BY127" s="151"/>
      <c r="BZ127" s="151"/>
      <c r="CA127" s="151"/>
      <c r="CB127" s="151"/>
      <c r="CC127" s="151"/>
      <c r="CD127" s="151"/>
      <c r="CE127" s="151"/>
      <c r="CF127" s="151"/>
      <c r="CG127" s="151"/>
      <c r="CH127" s="151"/>
      <c r="CI127" s="151"/>
      <c r="CJ127" s="151"/>
      <c r="CK127" s="151"/>
      <c r="CL127" s="151"/>
      <c r="CM127" s="151"/>
      <c r="CN127" s="151"/>
      <c r="CO127" s="151"/>
      <c r="CP127" s="151"/>
      <c r="CQ127" s="151"/>
      <c r="CR127" s="151"/>
      <c r="CS127" s="151"/>
      <c r="CT127" s="151"/>
      <c r="CU127" s="151"/>
      <c r="CV127" s="151"/>
      <c r="CW127" s="151"/>
      <c r="CX127" s="151"/>
      <c r="CY127" s="151"/>
      <c r="CZ127" s="151"/>
      <c r="DA127" s="151"/>
      <c r="DB127" s="151"/>
      <c r="DC127" s="151"/>
      <c r="DD127" s="151"/>
      <c r="DE127" s="151"/>
      <c r="DF127" s="151"/>
      <c r="DG127" s="151"/>
      <c r="DH127" s="39"/>
      <c r="DI127" s="39"/>
      <c r="DJ127" s="3"/>
      <c r="DK127" s="3"/>
      <c r="DL127" s="3"/>
      <c r="DM127" s="3"/>
    </row>
    <row r="128" ht="19.5" customHeight="1">
      <c r="A128" s="146" t="str">
        <f>'Pelan Pengambilan'!B67</f>
        <v/>
      </c>
      <c r="B128" s="147" t="str">
        <f>'Pelan Pengambilan'!C67</f>
        <v/>
      </c>
      <c r="C128" s="146" t="str">
        <f t="array" ref="C128">IFERROR(IF(INDEX(Strategi!$F$5:$F$84,MATCH(LARGE(Strategi!$K$5:$K$84,62),Strategi!$K$5:$K$84,0))="","","("&amp;COUNTIFS('Pelan Pengambilan'!$B$6:$B$67,'Pelan Pengambilan'!$B67,'Pelan Pengambilan'!$C$6:$C$67,'Pelan Pengambilan'!$C67)&amp;") "&amp;INDEX(Strategi!$F$5:$F$84,MATCH(LARGE(Strategi!$K$5:$K$84,62),Strategi!$K$5:$K$84,0))),"")</f>
        <v/>
      </c>
      <c r="D128" s="148" t="s">
        <v>275</v>
      </c>
      <c r="E128" s="149" t="str">
        <f>IFERROR(IF(COUNT('Pelan Pengambilan'!H67,'Pelan Pengambilan'!J67,'Pelan Pengambilan'!L67,'Pelan Pengambilan'!N67,'Pelan Pengambilan'!P67,'Pelan Pengambilan'!R67,'Pelan Pengambilan'!T67,'Pelan Pengambilan'!V67,'Pelan Pengambilan'!X67,'Pelan Pengambilan'!Z67,'Pelan Pengambilan'!AB67,'Pelan Pengambilan'!AD67)=0,"",COUNT('Pelan Pengambilan'!I67,'Pelan Pengambilan'!K67,'Pelan Pengambilan'!M67,'Pelan Pengambilan'!O67,'Pelan Pengambilan'!Q67,'Pelan Pengambilan'!S67,'Pelan Pengambilan'!U67,'Pelan Pengambilan'!W67,'Pelan Pengambilan'!Y67,'Pelan Pengambilan'!AA67,'Pelan Pengambilan'!AC67,'Pelan Pengambilan'!AE67)/COUNT('Pelan Pengambilan'!H67,'Pelan Pengambilan'!J67,'Pelan Pengambilan'!L67,'Pelan Pengambilan'!N67,'Pelan Pengambilan'!P67,'Pelan Pengambilan'!R67,'Pelan Pengambilan'!T67,'Pelan Pengambilan'!V67,'Pelan Pengambilan'!X67,'Pelan Pengambilan'!Z67,'Pelan Pengambilan'!AB67,'Pelan Pengambilan'!AD67)),"")</f>
        <v/>
      </c>
      <c r="F128" s="150" t="str">
        <f>IFERROR(IF('Pelan Pengambilan'!G67="","",'Pelan Pengambilan'!G67),"")</f>
        <v/>
      </c>
      <c r="G128" s="151"/>
      <c r="H128" s="151"/>
      <c r="I128" s="151"/>
      <c r="J128" s="151"/>
      <c r="K128" s="151"/>
      <c r="L128" s="151"/>
      <c r="M128" s="151"/>
      <c r="N128" s="151"/>
      <c r="O128" s="151"/>
      <c r="P128" s="151"/>
      <c r="Q128" s="151"/>
      <c r="R128" s="151"/>
      <c r="S128" s="151"/>
      <c r="T128" s="151"/>
      <c r="U128" s="151"/>
      <c r="V128" s="151"/>
      <c r="W128" s="151"/>
      <c r="X128" s="151"/>
      <c r="Y128" s="151"/>
      <c r="Z128" s="151"/>
      <c r="AA128" s="151"/>
      <c r="AB128" s="151"/>
      <c r="AC128" s="151"/>
      <c r="AD128" s="151"/>
      <c r="AE128" s="151"/>
      <c r="AF128" s="151"/>
      <c r="AG128" s="151"/>
      <c r="AH128" s="151"/>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c r="BI128" s="151"/>
      <c r="BJ128" s="151"/>
      <c r="BK128" s="151"/>
      <c r="BL128" s="151"/>
      <c r="BM128" s="151"/>
      <c r="BN128" s="151"/>
      <c r="BO128" s="151"/>
      <c r="BP128" s="151"/>
      <c r="BQ128" s="151"/>
      <c r="BR128" s="151"/>
      <c r="BS128" s="151"/>
      <c r="BT128" s="151"/>
      <c r="BU128" s="151"/>
      <c r="BV128" s="151"/>
      <c r="BW128" s="151"/>
      <c r="BX128" s="151"/>
      <c r="BY128" s="151"/>
      <c r="BZ128" s="151"/>
      <c r="CA128" s="151"/>
      <c r="CB128" s="151"/>
      <c r="CC128" s="151"/>
      <c r="CD128" s="151"/>
      <c r="CE128" s="151"/>
      <c r="CF128" s="151"/>
      <c r="CG128" s="151"/>
      <c r="CH128" s="151"/>
      <c r="CI128" s="151"/>
      <c r="CJ128" s="151"/>
      <c r="CK128" s="151"/>
      <c r="CL128" s="151"/>
      <c r="CM128" s="151"/>
      <c r="CN128" s="151"/>
      <c r="CO128" s="151"/>
      <c r="CP128" s="151"/>
      <c r="CQ128" s="151"/>
      <c r="CR128" s="151"/>
      <c r="CS128" s="151"/>
      <c r="CT128" s="151"/>
      <c r="CU128" s="151"/>
      <c r="CV128" s="151"/>
      <c r="CW128" s="151"/>
      <c r="CX128" s="151"/>
      <c r="CY128" s="151"/>
      <c r="CZ128" s="151"/>
      <c r="DA128" s="151"/>
      <c r="DB128" s="151"/>
      <c r="DC128" s="151"/>
      <c r="DD128" s="151"/>
      <c r="DE128" s="151"/>
      <c r="DF128" s="151"/>
      <c r="DG128" s="151"/>
      <c r="DH128" s="147" t="str">
        <f>'Pelan Pengambilan'!AF67</f>
        <v/>
      </c>
      <c r="DI128" s="147"/>
      <c r="DJ128" s="3">
        <f>IFERROR(MIN('Pelan Pengambilan'!H67,'Pelan Pengambilan'!J67,'Pelan Pengambilan'!L67,'Pelan Pengambilan'!N67,'Pelan Pengambilan'!P67,'Pelan Pengambilan'!R67,'Pelan Pengambilan'!T67,'Pelan Pengambilan'!V67,'Pelan Pengambilan'!X67,'Pelan Pengambilan'!Z67,'Pelan Pengambilan'!AB67,'Pelan Pengambilan'!AD67),"")</f>
        <v>0</v>
      </c>
      <c r="DK128" s="3">
        <f>IFERROR(MAX('Pelan Pengambilan'!H67,'Pelan Pengambilan'!J67,'Pelan Pengambilan'!L67,'Pelan Pengambilan'!N67,'Pelan Pengambilan'!P67,'Pelan Pengambilan'!R67,'Pelan Pengambilan'!T67,'Pelan Pengambilan'!V67,'Pelan Pengambilan'!X67,'Pelan Pengambilan'!Z67,'Pelan Pengambilan'!AB67,'Pelan Pengambilan'!AD67),"")</f>
        <v>0</v>
      </c>
      <c r="DL128" s="3">
        <f>IFERROR(MIN('Pelan Pengambilan'!I67,'Pelan Pengambilan'!K67,'Pelan Pengambilan'!M67,'Pelan Pengambilan'!O67,'Pelan Pengambilan'!Q67,'Pelan Pengambilan'!S67,'Pelan Pengambilan'!U67,'Pelan Pengambilan'!W67,'Pelan Pengambilan'!Y67,'Pelan Pengambilan'!AA67,'Pelan Pengambilan'!AC67,'Pelan Pengambilan'!AE67),"")</f>
        <v>0</v>
      </c>
      <c r="DM128" s="3">
        <f>IFERROR(MAX('Pelan Pengambilan'!I67,'Pelan Pengambilan'!K67,'Pelan Pengambilan'!M67,'Pelan Pengambilan'!O67,'Pelan Pengambilan'!Q67,'Pelan Pengambilan'!S67,'Pelan Pengambilan'!U67,'Pelan Pengambilan'!W67,'Pelan Pengambilan'!Y67,'Pelan Pengambilan'!AA67,'Pelan Pengambilan'!AC67,'Pelan Pengambilan'!AE67),"")</f>
        <v>0</v>
      </c>
    </row>
    <row r="129" ht="19.5" customHeight="1">
      <c r="A129" s="39"/>
      <c r="B129" s="39"/>
      <c r="C129" s="39"/>
      <c r="D129" s="148" t="s">
        <v>276</v>
      </c>
      <c r="E129" s="39"/>
      <c r="F129" s="39"/>
      <c r="G129" s="151"/>
      <c r="H129" s="151"/>
      <c r="I129" s="151"/>
      <c r="J129" s="151"/>
      <c r="K129" s="151"/>
      <c r="L129" s="151"/>
      <c r="M129" s="151"/>
      <c r="N129" s="151"/>
      <c r="O129" s="151"/>
      <c r="P129" s="151"/>
      <c r="Q129" s="151"/>
      <c r="R129" s="151"/>
      <c r="S129" s="151"/>
      <c r="T129" s="151"/>
      <c r="U129" s="151"/>
      <c r="V129" s="151"/>
      <c r="W129" s="151"/>
      <c r="X129" s="151"/>
      <c r="Y129" s="151"/>
      <c r="Z129" s="151"/>
      <c r="AA129" s="151"/>
      <c r="AB129" s="151"/>
      <c r="AC129" s="151"/>
      <c r="AD129" s="151"/>
      <c r="AE129" s="151"/>
      <c r="AF129" s="151"/>
      <c r="AG129" s="151"/>
      <c r="AH129" s="151"/>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c r="BI129" s="151"/>
      <c r="BJ129" s="151"/>
      <c r="BK129" s="151"/>
      <c r="BL129" s="151"/>
      <c r="BM129" s="151"/>
      <c r="BN129" s="151"/>
      <c r="BO129" s="151"/>
      <c r="BP129" s="151"/>
      <c r="BQ129" s="151"/>
      <c r="BR129" s="151"/>
      <c r="BS129" s="151"/>
      <c r="BT129" s="151"/>
      <c r="BU129" s="151"/>
      <c r="BV129" s="151"/>
      <c r="BW129" s="151"/>
      <c r="BX129" s="151"/>
      <c r="BY129" s="151"/>
      <c r="BZ129" s="151"/>
      <c r="CA129" s="151"/>
      <c r="CB129" s="151"/>
      <c r="CC129" s="151"/>
      <c r="CD129" s="151"/>
      <c r="CE129" s="151"/>
      <c r="CF129" s="151"/>
      <c r="CG129" s="151"/>
      <c r="CH129" s="151"/>
      <c r="CI129" s="151"/>
      <c r="CJ129" s="151"/>
      <c r="CK129" s="151"/>
      <c r="CL129" s="151"/>
      <c r="CM129" s="151"/>
      <c r="CN129" s="151"/>
      <c r="CO129" s="151"/>
      <c r="CP129" s="151"/>
      <c r="CQ129" s="151"/>
      <c r="CR129" s="151"/>
      <c r="CS129" s="151"/>
      <c r="CT129" s="151"/>
      <c r="CU129" s="151"/>
      <c r="CV129" s="151"/>
      <c r="CW129" s="151"/>
      <c r="CX129" s="151"/>
      <c r="CY129" s="151"/>
      <c r="CZ129" s="151"/>
      <c r="DA129" s="151"/>
      <c r="DB129" s="151"/>
      <c r="DC129" s="151"/>
      <c r="DD129" s="151"/>
      <c r="DE129" s="151"/>
      <c r="DF129" s="151"/>
      <c r="DG129" s="151"/>
      <c r="DH129" s="39"/>
      <c r="DI129" s="39"/>
      <c r="DJ129" s="3"/>
      <c r="DK129" s="3"/>
      <c r="DL129" s="3"/>
      <c r="DM129" s="3"/>
    </row>
    <row r="130" ht="19.5" customHeight="1">
      <c r="A130" s="146" t="str">
        <f>'Pelan Pengambilan'!B68</f>
        <v/>
      </c>
      <c r="B130" s="147" t="str">
        <f>'Pelan Pengambilan'!C68</f>
        <v/>
      </c>
      <c r="C130" s="146" t="str">
        <f t="array" ref="C130">IFERROR(IF(INDEX(Strategi!$F$5:$F$84,MATCH(LARGE(Strategi!$K$5:$K$84,63),Strategi!$K$5:$K$84,0))="","","("&amp;COUNTIFS('Pelan Pengambilan'!$B$6:$B$68,'Pelan Pengambilan'!$B68,'Pelan Pengambilan'!$C$6:$C$68,'Pelan Pengambilan'!$C68)&amp;") "&amp;INDEX(Strategi!$F$5:$F$84,MATCH(LARGE(Strategi!$K$5:$K$84,63),Strategi!$K$5:$K$84,0))),"")</f>
        <v/>
      </c>
      <c r="D130" s="148" t="s">
        <v>275</v>
      </c>
      <c r="E130" s="149" t="str">
        <f>IFERROR(IF(COUNT('Pelan Pengambilan'!H68,'Pelan Pengambilan'!J68,'Pelan Pengambilan'!L68,'Pelan Pengambilan'!N68,'Pelan Pengambilan'!P68,'Pelan Pengambilan'!R68,'Pelan Pengambilan'!T68,'Pelan Pengambilan'!V68,'Pelan Pengambilan'!X68,'Pelan Pengambilan'!Z68,'Pelan Pengambilan'!AB68,'Pelan Pengambilan'!AD68)=0,"",COUNT('Pelan Pengambilan'!I68,'Pelan Pengambilan'!K68,'Pelan Pengambilan'!M68,'Pelan Pengambilan'!O68,'Pelan Pengambilan'!Q68,'Pelan Pengambilan'!S68,'Pelan Pengambilan'!U68,'Pelan Pengambilan'!W68,'Pelan Pengambilan'!Y68,'Pelan Pengambilan'!AA68,'Pelan Pengambilan'!AC68,'Pelan Pengambilan'!AE68)/COUNT('Pelan Pengambilan'!H68,'Pelan Pengambilan'!J68,'Pelan Pengambilan'!L68,'Pelan Pengambilan'!N68,'Pelan Pengambilan'!P68,'Pelan Pengambilan'!R68,'Pelan Pengambilan'!T68,'Pelan Pengambilan'!V68,'Pelan Pengambilan'!X68,'Pelan Pengambilan'!Z68,'Pelan Pengambilan'!AB68,'Pelan Pengambilan'!AD68)),"")</f>
        <v/>
      </c>
      <c r="F130" s="150" t="str">
        <f>IFERROR(IF('Pelan Pengambilan'!G68="","",'Pelan Pengambilan'!G68),"")</f>
        <v/>
      </c>
      <c r="G130" s="151"/>
      <c r="H130" s="151"/>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1"/>
      <c r="AF130" s="151"/>
      <c r="AG130" s="151"/>
      <c r="AH130" s="151"/>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c r="BI130" s="151"/>
      <c r="BJ130" s="151"/>
      <c r="BK130" s="151"/>
      <c r="BL130" s="151"/>
      <c r="BM130" s="151"/>
      <c r="BN130" s="151"/>
      <c r="BO130" s="151"/>
      <c r="BP130" s="151"/>
      <c r="BQ130" s="151"/>
      <c r="BR130" s="151"/>
      <c r="BS130" s="151"/>
      <c r="BT130" s="151"/>
      <c r="BU130" s="151"/>
      <c r="BV130" s="151"/>
      <c r="BW130" s="151"/>
      <c r="BX130" s="151"/>
      <c r="BY130" s="151"/>
      <c r="BZ130" s="151"/>
      <c r="CA130" s="151"/>
      <c r="CB130" s="151"/>
      <c r="CC130" s="151"/>
      <c r="CD130" s="151"/>
      <c r="CE130" s="151"/>
      <c r="CF130" s="151"/>
      <c r="CG130" s="151"/>
      <c r="CH130" s="151"/>
      <c r="CI130" s="151"/>
      <c r="CJ130" s="151"/>
      <c r="CK130" s="151"/>
      <c r="CL130" s="151"/>
      <c r="CM130" s="151"/>
      <c r="CN130" s="151"/>
      <c r="CO130" s="151"/>
      <c r="CP130" s="151"/>
      <c r="CQ130" s="151"/>
      <c r="CR130" s="151"/>
      <c r="CS130" s="151"/>
      <c r="CT130" s="151"/>
      <c r="CU130" s="151"/>
      <c r="CV130" s="151"/>
      <c r="CW130" s="151"/>
      <c r="CX130" s="151"/>
      <c r="CY130" s="151"/>
      <c r="CZ130" s="151"/>
      <c r="DA130" s="151"/>
      <c r="DB130" s="151"/>
      <c r="DC130" s="151"/>
      <c r="DD130" s="151"/>
      <c r="DE130" s="151"/>
      <c r="DF130" s="151"/>
      <c r="DG130" s="151"/>
      <c r="DH130" s="147" t="str">
        <f>'Pelan Pengambilan'!AF68</f>
        <v/>
      </c>
      <c r="DI130" s="147"/>
      <c r="DJ130" s="3">
        <f>IFERROR(MIN('Pelan Pengambilan'!H68,'Pelan Pengambilan'!J68,'Pelan Pengambilan'!L68,'Pelan Pengambilan'!N68,'Pelan Pengambilan'!P68,'Pelan Pengambilan'!R68,'Pelan Pengambilan'!T68,'Pelan Pengambilan'!V68,'Pelan Pengambilan'!X68,'Pelan Pengambilan'!Z68,'Pelan Pengambilan'!AB68,'Pelan Pengambilan'!AD68),"")</f>
        <v>0</v>
      </c>
      <c r="DK130" s="3">
        <f>IFERROR(MAX('Pelan Pengambilan'!H68,'Pelan Pengambilan'!J68,'Pelan Pengambilan'!L68,'Pelan Pengambilan'!N68,'Pelan Pengambilan'!P68,'Pelan Pengambilan'!R68,'Pelan Pengambilan'!T68,'Pelan Pengambilan'!V68,'Pelan Pengambilan'!X68,'Pelan Pengambilan'!Z68,'Pelan Pengambilan'!AB68,'Pelan Pengambilan'!AD68),"")</f>
        <v>0</v>
      </c>
      <c r="DL130" s="3">
        <f>IFERROR(MIN('Pelan Pengambilan'!I68,'Pelan Pengambilan'!K68,'Pelan Pengambilan'!M68,'Pelan Pengambilan'!O68,'Pelan Pengambilan'!Q68,'Pelan Pengambilan'!S68,'Pelan Pengambilan'!U68,'Pelan Pengambilan'!W68,'Pelan Pengambilan'!Y68,'Pelan Pengambilan'!AA68,'Pelan Pengambilan'!AC68,'Pelan Pengambilan'!AE68),"")</f>
        <v>0</v>
      </c>
      <c r="DM130" s="3">
        <f>IFERROR(MAX('Pelan Pengambilan'!I68,'Pelan Pengambilan'!K68,'Pelan Pengambilan'!M68,'Pelan Pengambilan'!O68,'Pelan Pengambilan'!Q68,'Pelan Pengambilan'!S68,'Pelan Pengambilan'!U68,'Pelan Pengambilan'!W68,'Pelan Pengambilan'!Y68,'Pelan Pengambilan'!AA68,'Pelan Pengambilan'!AC68,'Pelan Pengambilan'!AE68),"")</f>
        <v>0</v>
      </c>
    </row>
    <row r="131" ht="19.5" customHeight="1">
      <c r="A131" s="39"/>
      <c r="B131" s="39"/>
      <c r="C131" s="39"/>
      <c r="D131" s="148" t="s">
        <v>276</v>
      </c>
      <c r="E131" s="39"/>
      <c r="F131" s="39"/>
      <c r="G131" s="151"/>
      <c r="H131" s="151"/>
      <c r="I131" s="151"/>
      <c r="J131" s="151"/>
      <c r="K131" s="151"/>
      <c r="L131" s="151"/>
      <c r="M131" s="151"/>
      <c r="N131" s="151"/>
      <c r="O131" s="151"/>
      <c r="P131" s="151"/>
      <c r="Q131" s="151"/>
      <c r="R131" s="151"/>
      <c r="S131" s="151"/>
      <c r="T131" s="151"/>
      <c r="U131" s="151"/>
      <c r="V131" s="151"/>
      <c r="W131" s="151"/>
      <c r="X131" s="151"/>
      <c r="Y131" s="151"/>
      <c r="Z131" s="151"/>
      <c r="AA131" s="151"/>
      <c r="AB131" s="151"/>
      <c r="AC131" s="151"/>
      <c r="AD131" s="151"/>
      <c r="AE131" s="151"/>
      <c r="AF131" s="151"/>
      <c r="AG131" s="151"/>
      <c r="AH131" s="151"/>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c r="BM131" s="151"/>
      <c r="BN131" s="151"/>
      <c r="BO131" s="151"/>
      <c r="BP131" s="151"/>
      <c r="BQ131" s="151"/>
      <c r="BR131" s="151"/>
      <c r="BS131" s="151"/>
      <c r="BT131" s="151"/>
      <c r="BU131" s="151"/>
      <c r="BV131" s="151"/>
      <c r="BW131" s="151"/>
      <c r="BX131" s="151"/>
      <c r="BY131" s="151"/>
      <c r="BZ131" s="151"/>
      <c r="CA131" s="151"/>
      <c r="CB131" s="151"/>
      <c r="CC131" s="151"/>
      <c r="CD131" s="151"/>
      <c r="CE131" s="151"/>
      <c r="CF131" s="151"/>
      <c r="CG131" s="151"/>
      <c r="CH131" s="151"/>
      <c r="CI131" s="151"/>
      <c r="CJ131" s="151"/>
      <c r="CK131" s="151"/>
      <c r="CL131" s="151"/>
      <c r="CM131" s="151"/>
      <c r="CN131" s="151"/>
      <c r="CO131" s="151"/>
      <c r="CP131" s="151"/>
      <c r="CQ131" s="151"/>
      <c r="CR131" s="151"/>
      <c r="CS131" s="151"/>
      <c r="CT131" s="151"/>
      <c r="CU131" s="151"/>
      <c r="CV131" s="151"/>
      <c r="CW131" s="151"/>
      <c r="CX131" s="151"/>
      <c r="CY131" s="151"/>
      <c r="CZ131" s="151"/>
      <c r="DA131" s="151"/>
      <c r="DB131" s="151"/>
      <c r="DC131" s="151"/>
      <c r="DD131" s="151"/>
      <c r="DE131" s="151"/>
      <c r="DF131" s="151"/>
      <c r="DG131" s="151"/>
      <c r="DH131" s="39"/>
      <c r="DI131" s="39"/>
      <c r="DJ131" s="3"/>
      <c r="DK131" s="3"/>
      <c r="DL131" s="3"/>
      <c r="DM131" s="3"/>
    </row>
    <row r="132" ht="19.5" customHeight="1">
      <c r="A132" s="146" t="str">
        <f>'Pelan Pengambilan'!B69</f>
        <v/>
      </c>
      <c r="B132" s="147" t="str">
        <f>'Pelan Pengambilan'!C69</f>
        <v/>
      </c>
      <c r="C132" s="146" t="str">
        <f t="array" ref="C132">IFERROR(IF(INDEX(Strategi!$F$5:$F$84,MATCH(LARGE(Strategi!$K$5:$K$84,64),Strategi!$K$5:$K$84,0))="","","("&amp;COUNTIFS('Pelan Pengambilan'!$B$6:$B$69,'Pelan Pengambilan'!$B69,'Pelan Pengambilan'!$C$6:$C$69,'Pelan Pengambilan'!$C69)&amp;") "&amp;INDEX(Strategi!$F$5:$F$84,MATCH(LARGE(Strategi!$K$5:$K$84,64),Strategi!$K$5:$K$84,0))),"")</f>
        <v/>
      </c>
      <c r="D132" s="148" t="s">
        <v>275</v>
      </c>
      <c r="E132" s="149" t="str">
        <f>IFERROR(IF(COUNT('Pelan Pengambilan'!H69,'Pelan Pengambilan'!J69,'Pelan Pengambilan'!L69,'Pelan Pengambilan'!N69,'Pelan Pengambilan'!P69,'Pelan Pengambilan'!R69,'Pelan Pengambilan'!T69,'Pelan Pengambilan'!V69,'Pelan Pengambilan'!X69,'Pelan Pengambilan'!Z69,'Pelan Pengambilan'!AB69,'Pelan Pengambilan'!AD69)=0,"",COUNT('Pelan Pengambilan'!I69,'Pelan Pengambilan'!K69,'Pelan Pengambilan'!M69,'Pelan Pengambilan'!O69,'Pelan Pengambilan'!Q69,'Pelan Pengambilan'!S69,'Pelan Pengambilan'!U69,'Pelan Pengambilan'!W69,'Pelan Pengambilan'!Y69,'Pelan Pengambilan'!AA69,'Pelan Pengambilan'!AC69,'Pelan Pengambilan'!AE69)/COUNT('Pelan Pengambilan'!H69,'Pelan Pengambilan'!J69,'Pelan Pengambilan'!L69,'Pelan Pengambilan'!N69,'Pelan Pengambilan'!P69,'Pelan Pengambilan'!R69,'Pelan Pengambilan'!T69,'Pelan Pengambilan'!V69,'Pelan Pengambilan'!X69,'Pelan Pengambilan'!Z69,'Pelan Pengambilan'!AB69,'Pelan Pengambilan'!AD69)),"")</f>
        <v/>
      </c>
      <c r="F132" s="150" t="str">
        <f>IFERROR(IF('Pelan Pengambilan'!G69="","",'Pelan Pengambilan'!G69),"")</f>
        <v/>
      </c>
      <c r="G132" s="151"/>
      <c r="H132" s="151"/>
      <c r="I132" s="151"/>
      <c r="J132" s="151"/>
      <c r="K132" s="151"/>
      <c r="L132" s="151"/>
      <c r="M132" s="151"/>
      <c r="N132" s="151"/>
      <c r="O132" s="151"/>
      <c r="P132" s="151"/>
      <c r="Q132" s="151"/>
      <c r="R132" s="151"/>
      <c r="S132" s="151"/>
      <c r="T132" s="151"/>
      <c r="U132" s="151"/>
      <c r="V132" s="151"/>
      <c r="W132" s="151"/>
      <c r="X132" s="151"/>
      <c r="Y132" s="151"/>
      <c r="Z132" s="151"/>
      <c r="AA132" s="151"/>
      <c r="AB132" s="151"/>
      <c r="AC132" s="151"/>
      <c r="AD132" s="151"/>
      <c r="AE132" s="151"/>
      <c r="AF132" s="151"/>
      <c r="AG132" s="151"/>
      <c r="AH132" s="151"/>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c r="BJ132" s="151"/>
      <c r="BK132" s="151"/>
      <c r="BL132" s="151"/>
      <c r="BM132" s="151"/>
      <c r="BN132" s="151"/>
      <c r="BO132" s="151"/>
      <c r="BP132" s="151"/>
      <c r="BQ132" s="151"/>
      <c r="BR132" s="151"/>
      <c r="BS132" s="151"/>
      <c r="BT132" s="151"/>
      <c r="BU132" s="151"/>
      <c r="BV132" s="151"/>
      <c r="BW132" s="151"/>
      <c r="BX132" s="151"/>
      <c r="BY132" s="151"/>
      <c r="BZ132" s="151"/>
      <c r="CA132" s="151"/>
      <c r="CB132" s="151"/>
      <c r="CC132" s="151"/>
      <c r="CD132" s="151"/>
      <c r="CE132" s="151"/>
      <c r="CF132" s="151"/>
      <c r="CG132" s="151"/>
      <c r="CH132" s="151"/>
      <c r="CI132" s="151"/>
      <c r="CJ132" s="151"/>
      <c r="CK132" s="151"/>
      <c r="CL132" s="151"/>
      <c r="CM132" s="151"/>
      <c r="CN132" s="151"/>
      <c r="CO132" s="151"/>
      <c r="CP132" s="151"/>
      <c r="CQ132" s="151"/>
      <c r="CR132" s="151"/>
      <c r="CS132" s="151"/>
      <c r="CT132" s="151"/>
      <c r="CU132" s="151"/>
      <c r="CV132" s="151"/>
      <c r="CW132" s="151"/>
      <c r="CX132" s="151"/>
      <c r="CY132" s="151"/>
      <c r="CZ132" s="151"/>
      <c r="DA132" s="151"/>
      <c r="DB132" s="151"/>
      <c r="DC132" s="151"/>
      <c r="DD132" s="151"/>
      <c r="DE132" s="151"/>
      <c r="DF132" s="151"/>
      <c r="DG132" s="151"/>
      <c r="DH132" s="147" t="str">
        <f>'Pelan Pengambilan'!AF69</f>
        <v/>
      </c>
      <c r="DI132" s="147"/>
      <c r="DJ132" s="3">
        <f>IFERROR(MIN('Pelan Pengambilan'!H69,'Pelan Pengambilan'!J69,'Pelan Pengambilan'!L69,'Pelan Pengambilan'!N69,'Pelan Pengambilan'!P69,'Pelan Pengambilan'!R69,'Pelan Pengambilan'!T69,'Pelan Pengambilan'!V69,'Pelan Pengambilan'!X69,'Pelan Pengambilan'!Z69,'Pelan Pengambilan'!AB69,'Pelan Pengambilan'!AD69),"")</f>
        <v>0</v>
      </c>
      <c r="DK132" s="3">
        <f>IFERROR(MAX('Pelan Pengambilan'!H69,'Pelan Pengambilan'!J69,'Pelan Pengambilan'!L69,'Pelan Pengambilan'!N69,'Pelan Pengambilan'!P69,'Pelan Pengambilan'!R69,'Pelan Pengambilan'!T69,'Pelan Pengambilan'!V69,'Pelan Pengambilan'!X69,'Pelan Pengambilan'!Z69,'Pelan Pengambilan'!AB69,'Pelan Pengambilan'!AD69),"")</f>
        <v>0</v>
      </c>
      <c r="DL132" s="3">
        <f>IFERROR(MIN('Pelan Pengambilan'!I69,'Pelan Pengambilan'!K69,'Pelan Pengambilan'!M69,'Pelan Pengambilan'!O69,'Pelan Pengambilan'!Q69,'Pelan Pengambilan'!S69,'Pelan Pengambilan'!U69,'Pelan Pengambilan'!W69,'Pelan Pengambilan'!Y69,'Pelan Pengambilan'!AA69,'Pelan Pengambilan'!AC69,'Pelan Pengambilan'!AE69),"")</f>
        <v>0</v>
      </c>
      <c r="DM132" s="3">
        <f>IFERROR(MAX('Pelan Pengambilan'!I69,'Pelan Pengambilan'!K69,'Pelan Pengambilan'!M69,'Pelan Pengambilan'!O69,'Pelan Pengambilan'!Q69,'Pelan Pengambilan'!S69,'Pelan Pengambilan'!U69,'Pelan Pengambilan'!W69,'Pelan Pengambilan'!Y69,'Pelan Pengambilan'!AA69,'Pelan Pengambilan'!AC69,'Pelan Pengambilan'!AE69),"")</f>
        <v>0</v>
      </c>
    </row>
    <row r="133" ht="19.5" customHeight="1">
      <c r="A133" s="39"/>
      <c r="B133" s="39"/>
      <c r="C133" s="39"/>
      <c r="D133" s="148" t="s">
        <v>276</v>
      </c>
      <c r="E133" s="39"/>
      <c r="F133" s="39"/>
      <c r="G133" s="151"/>
      <c r="H133" s="151"/>
      <c r="I133" s="151"/>
      <c r="J133" s="151"/>
      <c r="K133" s="151"/>
      <c r="L133" s="151"/>
      <c r="M133" s="151"/>
      <c r="N133" s="151"/>
      <c r="O133" s="151"/>
      <c r="P133" s="151"/>
      <c r="Q133" s="151"/>
      <c r="R133" s="151"/>
      <c r="S133" s="151"/>
      <c r="T133" s="151"/>
      <c r="U133" s="151"/>
      <c r="V133" s="151"/>
      <c r="W133" s="151"/>
      <c r="X133" s="151"/>
      <c r="Y133" s="151"/>
      <c r="Z133" s="151"/>
      <c r="AA133" s="151"/>
      <c r="AB133" s="151"/>
      <c r="AC133" s="151"/>
      <c r="AD133" s="151"/>
      <c r="AE133" s="151"/>
      <c r="AF133" s="151"/>
      <c r="AG133" s="151"/>
      <c r="AH133" s="151"/>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c r="BJ133" s="151"/>
      <c r="BK133" s="151"/>
      <c r="BL133" s="151"/>
      <c r="BM133" s="151"/>
      <c r="BN133" s="151"/>
      <c r="BO133" s="151"/>
      <c r="BP133" s="151"/>
      <c r="BQ133" s="151"/>
      <c r="BR133" s="151"/>
      <c r="BS133" s="151"/>
      <c r="BT133" s="151"/>
      <c r="BU133" s="151"/>
      <c r="BV133" s="151"/>
      <c r="BW133" s="151"/>
      <c r="BX133" s="151"/>
      <c r="BY133" s="151"/>
      <c r="BZ133" s="151"/>
      <c r="CA133" s="151"/>
      <c r="CB133" s="151"/>
      <c r="CC133" s="151"/>
      <c r="CD133" s="151"/>
      <c r="CE133" s="151"/>
      <c r="CF133" s="151"/>
      <c r="CG133" s="151"/>
      <c r="CH133" s="151"/>
      <c r="CI133" s="151"/>
      <c r="CJ133" s="151"/>
      <c r="CK133" s="151"/>
      <c r="CL133" s="151"/>
      <c r="CM133" s="151"/>
      <c r="CN133" s="151"/>
      <c r="CO133" s="151"/>
      <c r="CP133" s="151"/>
      <c r="CQ133" s="151"/>
      <c r="CR133" s="151"/>
      <c r="CS133" s="151"/>
      <c r="CT133" s="151"/>
      <c r="CU133" s="151"/>
      <c r="CV133" s="151"/>
      <c r="CW133" s="151"/>
      <c r="CX133" s="151"/>
      <c r="CY133" s="151"/>
      <c r="CZ133" s="151"/>
      <c r="DA133" s="151"/>
      <c r="DB133" s="151"/>
      <c r="DC133" s="151"/>
      <c r="DD133" s="151"/>
      <c r="DE133" s="151"/>
      <c r="DF133" s="151"/>
      <c r="DG133" s="151"/>
      <c r="DH133" s="39"/>
      <c r="DI133" s="39"/>
      <c r="DJ133" s="3"/>
      <c r="DK133" s="3"/>
      <c r="DL133" s="3"/>
      <c r="DM133" s="3"/>
    </row>
    <row r="134" ht="19.5" customHeight="1">
      <c r="A134" s="146" t="str">
        <f>'Pelan Pengambilan'!B70</f>
        <v/>
      </c>
      <c r="B134" s="147" t="str">
        <f>'Pelan Pengambilan'!C70</f>
        <v/>
      </c>
      <c r="C134" s="146" t="str">
        <f t="array" ref="C134">IFERROR(IF(INDEX(Strategi!$F$5:$F$84,MATCH(LARGE(Strategi!$K$5:$K$84,65),Strategi!$K$5:$K$84,0))="","","("&amp;COUNTIFS('Pelan Pengambilan'!$B$6:$B$70,'Pelan Pengambilan'!$B70,'Pelan Pengambilan'!$C$6:$C$70,'Pelan Pengambilan'!$C70)&amp;") "&amp;INDEX(Strategi!$F$5:$F$84,MATCH(LARGE(Strategi!$K$5:$K$84,65),Strategi!$K$5:$K$84,0))),"")</f>
        <v/>
      </c>
      <c r="D134" s="148" t="s">
        <v>275</v>
      </c>
      <c r="E134" s="149" t="str">
        <f>IFERROR(IF(COUNT('Pelan Pengambilan'!H70,'Pelan Pengambilan'!J70,'Pelan Pengambilan'!L70,'Pelan Pengambilan'!N70,'Pelan Pengambilan'!P70,'Pelan Pengambilan'!R70,'Pelan Pengambilan'!T70,'Pelan Pengambilan'!V70,'Pelan Pengambilan'!X70,'Pelan Pengambilan'!Z70,'Pelan Pengambilan'!AB70,'Pelan Pengambilan'!AD70)=0,"",COUNT('Pelan Pengambilan'!I70,'Pelan Pengambilan'!K70,'Pelan Pengambilan'!M70,'Pelan Pengambilan'!O70,'Pelan Pengambilan'!Q70,'Pelan Pengambilan'!S70,'Pelan Pengambilan'!U70,'Pelan Pengambilan'!W70,'Pelan Pengambilan'!Y70,'Pelan Pengambilan'!AA70,'Pelan Pengambilan'!AC70,'Pelan Pengambilan'!AE70)/COUNT('Pelan Pengambilan'!H70,'Pelan Pengambilan'!J70,'Pelan Pengambilan'!L70,'Pelan Pengambilan'!N70,'Pelan Pengambilan'!P70,'Pelan Pengambilan'!R70,'Pelan Pengambilan'!T70,'Pelan Pengambilan'!V70,'Pelan Pengambilan'!X70,'Pelan Pengambilan'!Z70,'Pelan Pengambilan'!AB70,'Pelan Pengambilan'!AD70)),"")</f>
        <v/>
      </c>
      <c r="F134" s="150" t="str">
        <f>IFERROR(IF('Pelan Pengambilan'!G70="","",'Pelan Pengambilan'!G70),"")</f>
        <v/>
      </c>
      <c r="G134" s="151"/>
      <c r="H134" s="151"/>
      <c r="I134" s="151"/>
      <c r="J134" s="151"/>
      <c r="K134" s="151"/>
      <c r="L134" s="151"/>
      <c r="M134" s="151"/>
      <c r="N134" s="151"/>
      <c r="O134" s="151"/>
      <c r="P134" s="151"/>
      <c r="Q134" s="151"/>
      <c r="R134" s="151"/>
      <c r="S134" s="151"/>
      <c r="T134" s="151"/>
      <c r="U134" s="151"/>
      <c r="V134" s="151"/>
      <c r="W134" s="151"/>
      <c r="X134" s="151"/>
      <c r="Y134" s="151"/>
      <c r="Z134" s="151"/>
      <c r="AA134" s="151"/>
      <c r="AB134" s="151"/>
      <c r="AC134" s="151"/>
      <c r="AD134" s="151"/>
      <c r="AE134" s="151"/>
      <c r="AF134" s="151"/>
      <c r="AG134" s="151"/>
      <c r="AH134" s="151"/>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c r="BM134" s="151"/>
      <c r="BN134" s="151"/>
      <c r="BO134" s="151"/>
      <c r="BP134" s="151"/>
      <c r="BQ134" s="151"/>
      <c r="BR134" s="151"/>
      <c r="BS134" s="151"/>
      <c r="BT134" s="151"/>
      <c r="BU134" s="151"/>
      <c r="BV134" s="151"/>
      <c r="BW134" s="151"/>
      <c r="BX134" s="151"/>
      <c r="BY134" s="151"/>
      <c r="BZ134" s="151"/>
      <c r="CA134" s="151"/>
      <c r="CB134" s="151"/>
      <c r="CC134" s="151"/>
      <c r="CD134" s="151"/>
      <c r="CE134" s="151"/>
      <c r="CF134" s="151"/>
      <c r="CG134" s="151"/>
      <c r="CH134" s="151"/>
      <c r="CI134" s="151"/>
      <c r="CJ134" s="151"/>
      <c r="CK134" s="151"/>
      <c r="CL134" s="151"/>
      <c r="CM134" s="151"/>
      <c r="CN134" s="151"/>
      <c r="CO134" s="151"/>
      <c r="CP134" s="151"/>
      <c r="CQ134" s="151"/>
      <c r="CR134" s="151"/>
      <c r="CS134" s="151"/>
      <c r="CT134" s="151"/>
      <c r="CU134" s="151"/>
      <c r="CV134" s="151"/>
      <c r="CW134" s="151"/>
      <c r="CX134" s="151"/>
      <c r="CY134" s="151"/>
      <c r="CZ134" s="151"/>
      <c r="DA134" s="151"/>
      <c r="DB134" s="151"/>
      <c r="DC134" s="151"/>
      <c r="DD134" s="151"/>
      <c r="DE134" s="151"/>
      <c r="DF134" s="151"/>
      <c r="DG134" s="151"/>
      <c r="DH134" s="147" t="str">
        <f>'Pelan Pengambilan'!AF70</f>
        <v/>
      </c>
      <c r="DI134" s="147"/>
      <c r="DJ134" s="3">
        <f>IFERROR(MIN('Pelan Pengambilan'!H70,'Pelan Pengambilan'!J70,'Pelan Pengambilan'!L70,'Pelan Pengambilan'!N70,'Pelan Pengambilan'!P70,'Pelan Pengambilan'!R70,'Pelan Pengambilan'!T70,'Pelan Pengambilan'!V70,'Pelan Pengambilan'!X70,'Pelan Pengambilan'!Z70,'Pelan Pengambilan'!AB70,'Pelan Pengambilan'!AD70),"")</f>
        <v>0</v>
      </c>
      <c r="DK134" s="3">
        <f>IFERROR(MAX('Pelan Pengambilan'!H70,'Pelan Pengambilan'!J70,'Pelan Pengambilan'!L70,'Pelan Pengambilan'!N70,'Pelan Pengambilan'!P70,'Pelan Pengambilan'!R70,'Pelan Pengambilan'!T70,'Pelan Pengambilan'!V70,'Pelan Pengambilan'!X70,'Pelan Pengambilan'!Z70,'Pelan Pengambilan'!AB70,'Pelan Pengambilan'!AD70),"")</f>
        <v>0</v>
      </c>
      <c r="DL134" s="3">
        <f>IFERROR(MIN('Pelan Pengambilan'!I70,'Pelan Pengambilan'!K70,'Pelan Pengambilan'!M70,'Pelan Pengambilan'!O70,'Pelan Pengambilan'!Q70,'Pelan Pengambilan'!S70,'Pelan Pengambilan'!U70,'Pelan Pengambilan'!W70,'Pelan Pengambilan'!Y70,'Pelan Pengambilan'!AA70,'Pelan Pengambilan'!AC70,'Pelan Pengambilan'!AE70),"")</f>
        <v>0</v>
      </c>
      <c r="DM134" s="3">
        <f>IFERROR(MAX('Pelan Pengambilan'!I70,'Pelan Pengambilan'!K70,'Pelan Pengambilan'!M70,'Pelan Pengambilan'!O70,'Pelan Pengambilan'!Q70,'Pelan Pengambilan'!S70,'Pelan Pengambilan'!U70,'Pelan Pengambilan'!W70,'Pelan Pengambilan'!Y70,'Pelan Pengambilan'!AA70,'Pelan Pengambilan'!AC70,'Pelan Pengambilan'!AE70),"")</f>
        <v>0</v>
      </c>
    </row>
    <row r="135" ht="19.5" customHeight="1">
      <c r="A135" s="39"/>
      <c r="B135" s="39"/>
      <c r="C135" s="39"/>
      <c r="D135" s="148" t="s">
        <v>276</v>
      </c>
      <c r="E135" s="39"/>
      <c r="F135" s="39"/>
      <c r="G135" s="151"/>
      <c r="H135" s="151"/>
      <c r="I135" s="151"/>
      <c r="J135" s="151"/>
      <c r="K135" s="151"/>
      <c r="L135" s="151"/>
      <c r="M135" s="151"/>
      <c r="N135" s="151"/>
      <c r="O135" s="151"/>
      <c r="P135" s="151"/>
      <c r="Q135" s="151"/>
      <c r="R135" s="151"/>
      <c r="S135" s="151"/>
      <c r="T135" s="151"/>
      <c r="U135" s="151"/>
      <c r="V135" s="151"/>
      <c r="W135" s="151"/>
      <c r="X135" s="151"/>
      <c r="Y135" s="151"/>
      <c r="Z135" s="151"/>
      <c r="AA135" s="151"/>
      <c r="AB135" s="151"/>
      <c r="AC135" s="151"/>
      <c r="AD135" s="151"/>
      <c r="AE135" s="151"/>
      <c r="AF135" s="151"/>
      <c r="AG135" s="151"/>
      <c r="AH135" s="151"/>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c r="BJ135" s="151"/>
      <c r="BK135" s="151"/>
      <c r="BL135" s="151"/>
      <c r="BM135" s="151"/>
      <c r="BN135" s="151"/>
      <c r="BO135" s="151"/>
      <c r="BP135" s="151"/>
      <c r="BQ135" s="151"/>
      <c r="BR135" s="151"/>
      <c r="BS135" s="151"/>
      <c r="BT135" s="151"/>
      <c r="BU135" s="151"/>
      <c r="BV135" s="151"/>
      <c r="BW135" s="151"/>
      <c r="BX135" s="151"/>
      <c r="BY135" s="151"/>
      <c r="BZ135" s="151"/>
      <c r="CA135" s="151"/>
      <c r="CB135" s="151"/>
      <c r="CC135" s="151"/>
      <c r="CD135" s="151"/>
      <c r="CE135" s="151"/>
      <c r="CF135" s="151"/>
      <c r="CG135" s="151"/>
      <c r="CH135" s="151"/>
      <c r="CI135" s="151"/>
      <c r="CJ135" s="151"/>
      <c r="CK135" s="151"/>
      <c r="CL135" s="151"/>
      <c r="CM135" s="151"/>
      <c r="CN135" s="151"/>
      <c r="CO135" s="151"/>
      <c r="CP135" s="151"/>
      <c r="CQ135" s="151"/>
      <c r="CR135" s="151"/>
      <c r="CS135" s="151"/>
      <c r="CT135" s="151"/>
      <c r="CU135" s="151"/>
      <c r="CV135" s="151"/>
      <c r="CW135" s="151"/>
      <c r="CX135" s="151"/>
      <c r="CY135" s="151"/>
      <c r="CZ135" s="151"/>
      <c r="DA135" s="151"/>
      <c r="DB135" s="151"/>
      <c r="DC135" s="151"/>
      <c r="DD135" s="151"/>
      <c r="DE135" s="151"/>
      <c r="DF135" s="151"/>
      <c r="DG135" s="151"/>
      <c r="DH135" s="39"/>
      <c r="DI135" s="39"/>
      <c r="DJ135" s="3"/>
      <c r="DK135" s="3"/>
      <c r="DL135" s="3"/>
      <c r="DM135" s="3"/>
    </row>
    <row r="136" ht="19.5" customHeight="1">
      <c r="A136" s="146" t="str">
        <f>'Pelan Pengambilan'!B71</f>
        <v/>
      </c>
      <c r="B136" s="147" t="str">
        <f>'Pelan Pengambilan'!C71</f>
        <v/>
      </c>
      <c r="C136" s="146" t="str">
        <f t="array" ref="C136">IFERROR(IF(INDEX(Strategi!$F$5:$F$84,MATCH(LARGE(Strategi!$K$5:$K$84,66),Strategi!$K$5:$K$84,0))="","","("&amp;COUNTIFS('Pelan Pengambilan'!$B$6:$B$71,'Pelan Pengambilan'!$B71,'Pelan Pengambilan'!$C$6:$C$71,'Pelan Pengambilan'!$C71)&amp;") "&amp;INDEX(Strategi!$F$5:$F$84,MATCH(LARGE(Strategi!$K$5:$K$84,66),Strategi!$K$5:$K$84,0))),"")</f>
        <v/>
      </c>
      <c r="D136" s="148" t="s">
        <v>275</v>
      </c>
      <c r="E136" s="149" t="str">
        <f>IFERROR(IF(COUNT('Pelan Pengambilan'!H71,'Pelan Pengambilan'!J71,'Pelan Pengambilan'!L71,'Pelan Pengambilan'!N71,'Pelan Pengambilan'!P71,'Pelan Pengambilan'!R71,'Pelan Pengambilan'!T71,'Pelan Pengambilan'!V71,'Pelan Pengambilan'!X71,'Pelan Pengambilan'!Z71,'Pelan Pengambilan'!AB71,'Pelan Pengambilan'!AD71)=0,"",COUNT('Pelan Pengambilan'!I71,'Pelan Pengambilan'!K71,'Pelan Pengambilan'!M71,'Pelan Pengambilan'!O71,'Pelan Pengambilan'!Q71,'Pelan Pengambilan'!S71,'Pelan Pengambilan'!U71,'Pelan Pengambilan'!W71,'Pelan Pengambilan'!Y71,'Pelan Pengambilan'!AA71,'Pelan Pengambilan'!AC71,'Pelan Pengambilan'!AE71)/COUNT('Pelan Pengambilan'!H71,'Pelan Pengambilan'!J71,'Pelan Pengambilan'!L71,'Pelan Pengambilan'!N71,'Pelan Pengambilan'!P71,'Pelan Pengambilan'!R71,'Pelan Pengambilan'!T71,'Pelan Pengambilan'!V71,'Pelan Pengambilan'!X71,'Pelan Pengambilan'!Z71,'Pelan Pengambilan'!AB71,'Pelan Pengambilan'!AD71)),"")</f>
        <v/>
      </c>
      <c r="F136" s="150" t="str">
        <f>IFERROR(IF('Pelan Pengambilan'!G71="","",'Pelan Pengambilan'!G71),"")</f>
        <v/>
      </c>
      <c r="G136" s="151"/>
      <c r="H136" s="151"/>
      <c r="I136" s="151"/>
      <c r="J136" s="151"/>
      <c r="K136" s="151"/>
      <c r="L136" s="151"/>
      <c r="M136" s="151"/>
      <c r="N136" s="151"/>
      <c r="O136" s="151"/>
      <c r="P136" s="151"/>
      <c r="Q136" s="151"/>
      <c r="R136" s="151"/>
      <c r="S136" s="151"/>
      <c r="T136" s="151"/>
      <c r="U136" s="151"/>
      <c r="V136" s="151"/>
      <c r="W136" s="151"/>
      <c r="X136" s="151"/>
      <c r="Y136" s="151"/>
      <c r="Z136" s="151"/>
      <c r="AA136" s="151"/>
      <c r="AB136" s="151"/>
      <c r="AC136" s="151"/>
      <c r="AD136" s="151"/>
      <c r="AE136" s="151"/>
      <c r="AF136" s="151"/>
      <c r="AG136" s="151"/>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c r="BJ136" s="151"/>
      <c r="BK136" s="151"/>
      <c r="BL136" s="151"/>
      <c r="BM136" s="151"/>
      <c r="BN136" s="151"/>
      <c r="BO136" s="151"/>
      <c r="BP136" s="151"/>
      <c r="BQ136" s="151"/>
      <c r="BR136" s="151"/>
      <c r="BS136" s="151"/>
      <c r="BT136" s="151"/>
      <c r="BU136" s="151"/>
      <c r="BV136" s="151"/>
      <c r="BW136" s="151"/>
      <c r="BX136" s="151"/>
      <c r="BY136" s="151"/>
      <c r="BZ136" s="151"/>
      <c r="CA136" s="151"/>
      <c r="CB136" s="151"/>
      <c r="CC136" s="151"/>
      <c r="CD136" s="151"/>
      <c r="CE136" s="151"/>
      <c r="CF136" s="151"/>
      <c r="CG136" s="151"/>
      <c r="CH136" s="151"/>
      <c r="CI136" s="151"/>
      <c r="CJ136" s="151"/>
      <c r="CK136" s="151"/>
      <c r="CL136" s="151"/>
      <c r="CM136" s="151"/>
      <c r="CN136" s="151"/>
      <c r="CO136" s="151"/>
      <c r="CP136" s="151"/>
      <c r="CQ136" s="151"/>
      <c r="CR136" s="151"/>
      <c r="CS136" s="151"/>
      <c r="CT136" s="151"/>
      <c r="CU136" s="151"/>
      <c r="CV136" s="151"/>
      <c r="CW136" s="151"/>
      <c r="CX136" s="151"/>
      <c r="CY136" s="151"/>
      <c r="CZ136" s="151"/>
      <c r="DA136" s="151"/>
      <c r="DB136" s="151"/>
      <c r="DC136" s="151"/>
      <c r="DD136" s="151"/>
      <c r="DE136" s="151"/>
      <c r="DF136" s="151"/>
      <c r="DG136" s="151"/>
      <c r="DH136" s="147" t="str">
        <f>'Pelan Pengambilan'!AF71</f>
        <v/>
      </c>
      <c r="DI136" s="147"/>
      <c r="DJ136" s="3">
        <f>IFERROR(MIN('Pelan Pengambilan'!H71,'Pelan Pengambilan'!J71,'Pelan Pengambilan'!L71,'Pelan Pengambilan'!N71,'Pelan Pengambilan'!P71,'Pelan Pengambilan'!R71,'Pelan Pengambilan'!T71,'Pelan Pengambilan'!V71,'Pelan Pengambilan'!X71,'Pelan Pengambilan'!Z71,'Pelan Pengambilan'!AB71,'Pelan Pengambilan'!AD71),"")</f>
        <v>0</v>
      </c>
      <c r="DK136" s="3">
        <f>IFERROR(MAX('Pelan Pengambilan'!H71,'Pelan Pengambilan'!J71,'Pelan Pengambilan'!L71,'Pelan Pengambilan'!N71,'Pelan Pengambilan'!P71,'Pelan Pengambilan'!R71,'Pelan Pengambilan'!T71,'Pelan Pengambilan'!V71,'Pelan Pengambilan'!X71,'Pelan Pengambilan'!Z71,'Pelan Pengambilan'!AB71,'Pelan Pengambilan'!AD71),"")</f>
        <v>0</v>
      </c>
      <c r="DL136" s="3">
        <f>IFERROR(MIN('Pelan Pengambilan'!I71,'Pelan Pengambilan'!K71,'Pelan Pengambilan'!M71,'Pelan Pengambilan'!O71,'Pelan Pengambilan'!Q71,'Pelan Pengambilan'!S71,'Pelan Pengambilan'!U71,'Pelan Pengambilan'!W71,'Pelan Pengambilan'!Y71,'Pelan Pengambilan'!AA71,'Pelan Pengambilan'!AC71,'Pelan Pengambilan'!AE71),"")</f>
        <v>0</v>
      </c>
      <c r="DM136" s="3">
        <f>IFERROR(MAX('Pelan Pengambilan'!I71,'Pelan Pengambilan'!K71,'Pelan Pengambilan'!M71,'Pelan Pengambilan'!O71,'Pelan Pengambilan'!Q71,'Pelan Pengambilan'!S71,'Pelan Pengambilan'!U71,'Pelan Pengambilan'!W71,'Pelan Pengambilan'!Y71,'Pelan Pengambilan'!AA71,'Pelan Pengambilan'!AC71,'Pelan Pengambilan'!AE71),"")</f>
        <v>0</v>
      </c>
    </row>
    <row r="137" ht="19.5" customHeight="1">
      <c r="A137" s="39"/>
      <c r="B137" s="39"/>
      <c r="C137" s="39"/>
      <c r="D137" s="148" t="s">
        <v>276</v>
      </c>
      <c r="E137" s="39"/>
      <c r="F137" s="39"/>
      <c r="G137" s="151"/>
      <c r="H137" s="151"/>
      <c r="I137" s="151"/>
      <c r="J137" s="151"/>
      <c r="K137" s="151"/>
      <c r="L137" s="151"/>
      <c r="M137" s="151"/>
      <c r="N137" s="151"/>
      <c r="O137" s="151"/>
      <c r="P137" s="151"/>
      <c r="Q137" s="151"/>
      <c r="R137" s="151"/>
      <c r="S137" s="151"/>
      <c r="T137" s="151"/>
      <c r="U137" s="151"/>
      <c r="V137" s="151"/>
      <c r="W137" s="151"/>
      <c r="X137" s="151"/>
      <c r="Y137" s="151"/>
      <c r="Z137" s="151"/>
      <c r="AA137" s="151"/>
      <c r="AB137" s="151"/>
      <c r="AC137" s="151"/>
      <c r="AD137" s="151"/>
      <c r="AE137" s="151"/>
      <c r="AF137" s="151"/>
      <c r="AG137" s="151"/>
      <c r="AH137" s="151"/>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c r="BI137" s="151"/>
      <c r="BJ137" s="151"/>
      <c r="BK137" s="151"/>
      <c r="BL137" s="151"/>
      <c r="BM137" s="151"/>
      <c r="BN137" s="151"/>
      <c r="BO137" s="151"/>
      <c r="BP137" s="151"/>
      <c r="BQ137" s="151"/>
      <c r="BR137" s="151"/>
      <c r="BS137" s="151"/>
      <c r="BT137" s="151"/>
      <c r="BU137" s="151"/>
      <c r="BV137" s="151"/>
      <c r="BW137" s="151"/>
      <c r="BX137" s="151"/>
      <c r="BY137" s="151"/>
      <c r="BZ137" s="151"/>
      <c r="CA137" s="151"/>
      <c r="CB137" s="151"/>
      <c r="CC137" s="151"/>
      <c r="CD137" s="151"/>
      <c r="CE137" s="151"/>
      <c r="CF137" s="151"/>
      <c r="CG137" s="151"/>
      <c r="CH137" s="151"/>
      <c r="CI137" s="151"/>
      <c r="CJ137" s="151"/>
      <c r="CK137" s="151"/>
      <c r="CL137" s="151"/>
      <c r="CM137" s="151"/>
      <c r="CN137" s="151"/>
      <c r="CO137" s="151"/>
      <c r="CP137" s="151"/>
      <c r="CQ137" s="151"/>
      <c r="CR137" s="151"/>
      <c r="CS137" s="151"/>
      <c r="CT137" s="151"/>
      <c r="CU137" s="151"/>
      <c r="CV137" s="151"/>
      <c r="CW137" s="151"/>
      <c r="CX137" s="151"/>
      <c r="CY137" s="151"/>
      <c r="CZ137" s="151"/>
      <c r="DA137" s="151"/>
      <c r="DB137" s="151"/>
      <c r="DC137" s="151"/>
      <c r="DD137" s="151"/>
      <c r="DE137" s="151"/>
      <c r="DF137" s="151"/>
      <c r="DG137" s="151"/>
      <c r="DH137" s="39"/>
      <c r="DI137" s="39"/>
      <c r="DJ137" s="3"/>
      <c r="DK137" s="3"/>
      <c r="DL137" s="3"/>
      <c r="DM137" s="3"/>
    </row>
    <row r="138" ht="19.5" customHeight="1">
      <c r="A138" s="146" t="str">
        <f>'Pelan Pengambilan'!B72</f>
        <v/>
      </c>
      <c r="B138" s="147" t="str">
        <f>'Pelan Pengambilan'!C72</f>
        <v/>
      </c>
      <c r="C138" s="146" t="str">
        <f t="array" ref="C138">IFERROR(IF(INDEX(Strategi!$F$5:$F$84,MATCH(LARGE(Strategi!$K$5:$K$84,67),Strategi!$K$5:$K$84,0))="","","("&amp;COUNTIFS('Pelan Pengambilan'!$B$6:$B$72,'Pelan Pengambilan'!$B72,'Pelan Pengambilan'!$C$6:$C$72,'Pelan Pengambilan'!$C72)&amp;") "&amp;INDEX(Strategi!$F$5:$F$84,MATCH(LARGE(Strategi!$K$5:$K$84,67),Strategi!$K$5:$K$84,0))),"")</f>
        <v/>
      </c>
      <c r="D138" s="148" t="s">
        <v>275</v>
      </c>
      <c r="E138" s="149" t="str">
        <f>IFERROR(IF(COUNT('Pelan Pengambilan'!H72,'Pelan Pengambilan'!J72,'Pelan Pengambilan'!L72,'Pelan Pengambilan'!N72,'Pelan Pengambilan'!P72,'Pelan Pengambilan'!R72,'Pelan Pengambilan'!T72,'Pelan Pengambilan'!V72,'Pelan Pengambilan'!X72,'Pelan Pengambilan'!Z72,'Pelan Pengambilan'!AB72,'Pelan Pengambilan'!AD72)=0,"",COUNT('Pelan Pengambilan'!I72,'Pelan Pengambilan'!K72,'Pelan Pengambilan'!M72,'Pelan Pengambilan'!O72,'Pelan Pengambilan'!Q72,'Pelan Pengambilan'!S72,'Pelan Pengambilan'!U72,'Pelan Pengambilan'!W72,'Pelan Pengambilan'!Y72,'Pelan Pengambilan'!AA72,'Pelan Pengambilan'!AC72,'Pelan Pengambilan'!AE72)/COUNT('Pelan Pengambilan'!H72,'Pelan Pengambilan'!J72,'Pelan Pengambilan'!L72,'Pelan Pengambilan'!N72,'Pelan Pengambilan'!P72,'Pelan Pengambilan'!R72,'Pelan Pengambilan'!T72,'Pelan Pengambilan'!V72,'Pelan Pengambilan'!X72,'Pelan Pengambilan'!Z72,'Pelan Pengambilan'!AB72,'Pelan Pengambilan'!AD72)),"")</f>
        <v/>
      </c>
      <c r="F138" s="150" t="str">
        <f>IFERROR(IF('Pelan Pengambilan'!G72="","",'Pelan Pengambilan'!G72),"")</f>
        <v/>
      </c>
      <c r="G138" s="151"/>
      <c r="H138" s="151"/>
      <c r="I138" s="151"/>
      <c r="J138" s="151"/>
      <c r="K138" s="151"/>
      <c r="L138" s="151"/>
      <c r="M138" s="151"/>
      <c r="N138" s="151"/>
      <c r="O138" s="151"/>
      <c r="P138" s="151"/>
      <c r="Q138" s="151"/>
      <c r="R138" s="151"/>
      <c r="S138" s="151"/>
      <c r="T138" s="151"/>
      <c r="U138" s="151"/>
      <c r="V138" s="151"/>
      <c r="W138" s="151"/>
      <c r="X138" s="151"/>
      <c r="Y138" s="151"/>
      <c r="Z138" s="151"/>
      <c r="AA138" s="151"/>
      <c r="AB138" s="151"/>
      <c r="AC138" s="151"/>
      <c r="AD138" s="151"/>
      <c r="AE138" s="151"/>
      <c r="AF138" s="151"/>
      <c r="AG138" s="151"/>
      <c r="AH138" s="151"/>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c r="BI138" s="151"/>
      <c r="BJ138" s="151"/>
      <c r="BK138" s="151"/>
      <c r="BL138" s="151"/>
      <c r="BM138" s="151"/>
      <c r="BN138" s="151"/>
      <c r="BO138" s="151"/>
      <c r="BP138" s="151"/>
      <c r="BQ138" s="151"/>
      <c r="BR138" s="151"/>
      <c r="BS138" s="151"/>
      <c r="BT138" s="151"/>
      <c r="BU138" s="151"/>
      <c r="BV138" s="151"/>
      <c r="BW138" s="151"/>
      <c r="BX138" s="151"/>
      <c r="BY138" s="151"/>
      <c r="BZ138" s="151"/>
      <c r="CA138" s="151"/>
      <c r="CB138" s="151"/>
      <c r="CC138" s="151"/>
      <c r="CD138" s="151"/>
      <c r="CE138" s="151"/>
      <c r="CF138" s="151"/>
      <c r="CG138" s="151"/>
      <c r="CH138" s="151"/>
      <c r="CI138" s="151"/>
      <c r="CJ138" s="151"/>
      <c r="CK138" s="151"/>
      <c r="CL138" s="151"/>
      <c r="CM138" s="151"/>
      <c r="CN138" s="151"/>
      <c r="CO138" s="151"/>
      <c r="CP138" s="151"/>
      <c r="CQ138" s="151"/>
      <c r="CR138" s="151"/>
      <c r="CS138" s="151"/>
      <c r="CT138" s="151"/>
      <c r="CU138" s="151"/>
      <c r="CV138" s="151"/>
      <c r="CW138" s="151"/>
      <c r="CX138" s="151"/>
      <c r="CY138" s="151"/>
      <c r="CZ138" s="151"/>
      <c r="DA138" s="151"/>
      <c r="DB138" s="151"/>
      <c r="DC138" s="151"/>
      <c r="DD138" s="151"/>
      <c r="DE138" s="151"/>
      <c r="DF138" s="151"/>
      <c r="DG138" s="151"/>
      <c r="DH138" s="147" t="str">
        <f>'Pelan Pengambilan'!AF72</f>
        <v/>
      </c>
      <c r="DI138" s="147"/>
      <c r="DJ138" s="3">
        <f>IFERROR(MIN('Pelan Pengambilan'!H72,'Pelan Pengambilan'!J72,'Pelan Pengambilan'!L72,'Pelan Pengambilan'!N72,'Pelan Pengambilan'!P72,'Pelan Pengambilan'!R72,'Pelan Pengambilan'!T72,'Pelan Pengambilan'!V72,'Pelan Pengambilan'!X72,'Pelan Pengambilan'!Z72,'Pelan Pengambilan'!AB72,'Pelan Pengambilan'!AD72),"")</f>
        <v>0</v>
      </c>
      <c r="DK138" s="3">
        <f>IFERROR(MAX('Pelan Pengambilan'!H72,'Pelan Pengambilan'!J72,'Pelan Pengambilan'!L72,'Pelan Pengambilan'!N72,'Pelan Pengambilan'!P72,'Pelan Pengambilan'!R72,'Pelan Pengambilan'!T72,'Pelan Pengambilan'!V72,'Pelan Pengambilan'!X72,'Pelan Pengambilan'!Z72,'Pelan Pengambilan'!AB72,'Pelan Pengambilan'!AD72),"")</f>
        <v>0</v>
      </c>
      <c r="DL138" s="3">
        <f>IFERROR(MIN('Pelan Pengambilan'!I72,'Pelan Pengambilan'!K72,'Pelan Pengambilan'!M72,'Pelan Pengambilan'!O72,'Pelan Pengambilan'!Q72,'Pelan Pengambilan'!S72,'Pelan Pengambilan'!U72,'Pelan Pengambilan'!W72,'Pelan Pengambilan'!Y72,'Pelan Pengambilan'!AA72,'Pelan Pengambilan'!AC72,'Pelan Pengambilan'!AE72),"")</f>
        <v>0</v>
      </c>
      <c r="DM138" s="3">
        <f>IFERROR(MAX('Pelan Pengambilan'!I72,'Pelan Pengambilan'!K72,'Pelan Pengambilan'!M72,'Pelan Pengambilan'!O72,'Pelan Pengambilan'!Q72,'Pelan Pengambilan'!S72,'Pelan Pengambilan'!U72,'Pelan Pengambilan'!W72,'Pelan Pengambilan'!Y72,'Pelan Pengambilan'!AA72,'Pelan Pengambilan'!AC72,'Pelan Pengambilan'!AE72),"")</f>
        <v>0</v>
      </c>
    </row>
    <row r="139" ht="19.5" customHeight="1">
      <c r="A139" s="39"/>
      <c r="B139" s="39"/>
      <c r="C139" s="39"/>
      <c r="D139" s="148" t="s">
        <v>276</v>
      </c>
      <c r="E139" s="39"/>
      <c r="F139" s="39"/>
      <c r="G139" s="151"/>
      <c r="H139" s="151"/>
      <c r="I139" s="151"/>
      <c r="J139" s="151"/>
      <c r="K139" s="151"/>
      <c r="L139" s="151"/>
      <c r="M139" s="151"/>
      <c r="N139" s="151"/>
      <c r="O139" s="151"/>
      <c r="P139" s="151"/>
      <c r="Q139" s="151"/>
      <c r="R139" s="151"/>
      <c r="S139" s="151"/>
      <c r="T139" s="151"/>
      <c r="U139" s="151"/>
      <c r="V139" s="151"/>
      <c r="W139" s="151"/>
      <c r="X139" s="151"/>
      <c r="Y139" s="151"/>
      <c r="Z139" s="151"/>
      <c r="AA139" s="151"/>
      <c r="AB139" s="151"/>
      <c r="AC139" s="151"/>
      <c r="AD139" s="151"/>
      <c r="AE139" s="151"/>
      <c r="AF139" s="151"/>
      <c r="AG139" s="151"/>
      <c r="AH139" s="151"/>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c r="BI139" s="151"/>
      <c r="BJ139" s="151"/>
      <c r="BK139" s="151"/>
      <c r="BL139" s="151"/>
      <c r="BM139" s="151"/>
      <c r="BN139" s="151"/>
      <c r="BO139" s="151"/>
      <c r="BP139" s="151"/>
      <c r="BQ139" s="151"/>
      <c r="BR139" s="151"/>
      <c r="BS139" s="151"/>
      <c r="BT139" s="151"/>
      <c r="BU139" s="151"/>
      <c r="BV139" s="151"/>
      <c r="BW139" s="151"/>
      <c r="BX139" s="151"/>
      <c r="BY139" s="151"/>
      <c r="BZ139" s="151"/>
      <c r="CA139" s="151"/>
      <c r="CB139" s="151"/>
      <c r="CC139" s="151"/>
      <c r="CD139" s="151"/>
      <c r="CE139" s="151"/>
      <c r="CF139" s="151"/>
      <c r="CG139" s="151"/>
      <c r="CH139" s="151"/>
      <c r="CI139" s="151"/>
      <c r="CJ139" s="151"/>
      <c r="CK139" s="151"/>
      <c r="CL139" s="151"/>
      <c r="CM139" s="151"/>
      <c r="CN139" s="151"/>
      <c r="CO139" s="151"/>
      <c r="CP139" s="151"/>
      <c r="CQ139" s="151"/>
      <c r="CR139" s="151"/>
      <c r="CS139" s="151"/>
      <c r="CT139" s="151"/>
      <c r="CU139" s="151"/>
      <c r="CV139" s="151"/>
      <c r="CW139" s="151"/>
      <c r="CX139" s="151"/>
      <c r="CY139" s="151"/>
      <c r="CZ139" s="151"/>
      <c r="DA139" s="151"/>
      <c r="DB139" s="151"/>
      <c r="DC139" s="151"/>
      <c r="DD139" s="151"/>
      <c r="DE139" s="151"/>
      <c r="DF139" s="151"/>
      <c r="DG139" s="151"/>
      <c r="DH139" s="39"/>
      <c r="DI139" s="39"/>
      <c r="DJ139" s="3"/>
      <c r="DK139" s="3"/>
      <c r="DL139" s="3"/>
      <c r="DM139" s="3"/>
    </row>
    <row r="140" ht="19.5" customHeight="1">
      <c r="A140" s="146" t="str">
        <f>'Pelan Pengambilan'!B73</f>
        <v/>
      </c>
      <c r="B140" s="147" t="str">
        <f>'Pelan Pengambilan'!C73</f>
        <v/>
      </c>
      <c r="C140" s="146" t="str">
        <f t="array" ref="C140">IFERROR(IF(INDEX(Strategi!$F$5:$F$84,MATCH(LARGE(Strategi!$K$5:$K$84,68),Strategi!$K$5:$K$84,0))="","","("&amp;COUNTIFS('Pelan Pengambilan'!$B$6:$B$73,'Pelan Pengambilan'!$B73,'Pelan Pengambilan'!$C$6:$C$73,'Pelan Pengambilan'!$C73)&amp;") "&amp;INDEX(Strategi!$F$5:$F$84,MATCH(LARGE(Strategi!$K$5:$K$84,68),Strategi!$K$5:$K$84,0))),"")</f>
        <v/>
      </c>
      <c r="D140" s="148" t="s">
        <v>275</v>
      </c>
      <c r="E140" s="149" t="str">
        <f>IFERROR(IF(COUNT('Pelan Pengambilan'!H73,'Pelan Pengambilan'!J73,'Pelan Pengambilan'!L73,'Pelan Pengambilan'!N73,'Pelan Pengambilan'!P73,'Pelan Pengambilan'!R73,'Pelan Pengambilan'!T73,'Pelan Pengambilan'!V73,'Pelan Pengambilan'!X73,'Pelan Pengambilan'!Z73,'Pelan Pengambilan'!AB73,'Pelan Pengambilan'!AD73)=0,"",COUNT('Pelan Pengambilan'!I73,'Pelan Pengambilan'!K73,'Pelan Pengambilan'!M73,'Pelan Pengambilan'!O73,'Pelan Pengambilan'!Q73,'Pelan Pengambilan'!S73,'Pelan Pengambilan'!U73,'Pelan Pengambilan'!W73,'Pelan Pengambilan'!Y73,'Pelan Pengambilan'!AA73,'Pelan Pengambilan'!AC73,'Pelan Pengambilan'!AE73)/COUNT('Pelan Pengambilan'!H73,'Pelan Pengambilan'!J73,'Pelan Pengambilan'!L73,'Pelan Pengambilan'!N73,'Pelan Pengambilan'!P73,'Pelan Pengambilan'!R73,'Pelan Pengambilan'!T73,'Pelan Pengambilan'!V73,'Pelan Pengambilan'!X73,'Pelan Pengambilan'!Z73,'Pelan Pengambilan'!AB73,'Pelan Pengambilan'!AD73)),"")</f>
        <v/>
      </c>
      <c r="F140" s="150" t="str">
        <f>IFERROR(IF('Pelan Pengambilan'!G73="","",'Pelan Pengambilan'!G73),"")</f>
        <v/>
      </c>
      <c r="G140" s="151"/>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c r="BI140" s="151"/>
      <c r="BJ140" s="151"/>
      <c r="BK140" s="151"/>
      <c r="BL140" s="151"/>
      <c r="BM140" s="151"/>
      <c r="BN140" s="151"/>
      <c r="BO140" s="151"/>
      <c r="BP140" s="151"/>
      <c r="BQ140" s="151"/>
      <c r="BR140" s="151"/>
      <c r="BS140" s="151"/>
      <c r="BT140" s="151"/>
      <c r="BU140" s="151"/>
      <c r="BV140" s="151"/>
      <c r="BW140" s="151"/>
      <c r="BX140" s="151"/>
      <c r="BY140" s="151"/>
      <c r="BZ140" s="151"/>
      <c r="CA140" s="151"/>
      <c r="CB140" s="151"/>
      <c r="CC140" s="151"/>
      <c r="CD140" s="151"/>
      <c r="CE140" s="151"/>
      <c r="CF140" s="151"/>
      <c r="CG140" s="151"/>
      <c r="CH140" s="151"/>
      <c r="CI140" s="151"/>
      <c r="CJ140" s="151"/>
      <c r="CK140" s="151"/>
      <c r="CL140" s="151"/>
      <c r="CM140" s="151"/>
      <c r="CN140" s="151"/>
      <c r="CO140" s="151"/>
      <c r="CP140" s="151"/>
      <c r="CQ140" s="151"/>
      <c r="CR140" s="151"/>
      <c r="CS140" s="151"/>
      <c r="CT140" s="151"/>
      <c r="CU140" s="151"/>
      <c r="CV140" s="151"/>
      <c r="CW140" s="151"/>
      <c r="CX140" s="151"/>
      <c r="CY140" s="151"/>
      <c r="CZ140" s="151"/>
      <c r="DA140" s="151"/>
      <c r="DB140" s="151"/>
      <c r="DC140" s="151"/>
      <c r="DD140" s="151"/>
      <c r="DE140" s="151"/>
      <c r="DF140" s="151"/>
      <c r="DG140" s="151"/>
      <c r="DH140" s="147" t="str">
        <f>'Pelan Pengambilan'!AF73</f>
        <v/>
      </c>
      <c r="DI140" s="147"/>
      <c r="DJ140" s="3">
        <f>IFERROR(MIN('Pelan Pengambilan'!H73,'Pelan Pengambilan'!J73,'Pelan Pengambilan'!L73,'Pelan Pengambilan'!N73,'Pelan Pengambilan'!P73,'Pelan Pengambilan'!R73,'Pelan Pengambilan'!T73,'Pelan Pengambilan'!V73,'Pelan Pengambilan'!X73,'Pelan Pengambilan'!Z73,'Pelan Pengambilan'!AB73,'Pelan Pengambilan'!AD73),"")</f>
        <v>0</v>
      </c>
      <c r="DK140" s="3">
        <f>IFERROR(MAX('Pelan Pengambilan'!H73,'Pelan Pengambilan'!J73,'Pelan Pengambilan'!L73,'Pelan Pengambilan'!N73,'Pelan Pengambilan'!P73,'Pelan Pengambilan'!R73,'Pelan Pengambilan'!T73,'Pelan Pengambilan'!V73,'Pelan Pengambilan'!X73,'Pelan Pengambilan'!Z73,'Pelan Pengambilan'!AB73,'Pelan Pengambilan'!AD73),"")</f>
        <v>0</v>
      </c>
      <c r="DL140" s="3">
        <f>IFERROR(MIN('Pelan Pengambilan'!I73,'Pelan Pengambilan'!K73,'Pelan Pengambilan'!M73,'Pelan Pengambilan'!O73,'Pelan Pengambilan'!Q73,'Pelan Pengambilan'!S73,'Pelan Pengambilan'!U73,'Pelan Pengambilan'!W73,'Pelan Pengambilan'!Y73,'Pelan Pengambilan'!AA73,'Pelan Pengambilan'!AC73,'Pelan Pengambilan'!AE73),"")</f>
        <v>0</v>
      </c>
      <c r="DM140" s="3">
        <f>IFERROR(MAX('Pelan Pengambilan'!I73,'Pelan Pengambilan'!K73,'Pelan Pengambilan'!M73,'Pelan Pengambilan'!O73,'Pelan Pengambilan'!Q73,'Pelan Pengambilan'!S73,'Pelan Pengambilan'!U73,'Pelan Pengambilan'!W73,'Pelan Pengambilan'!Y73,'Pelan Pengambilan'!AA73,'Pelan Pengambilan'!AC73,'Pelan Pengambilan'!AE73),"")</f>
        <v>0</v>
      </c>
    </row>
    <row r="141" ht="19.5" customHeight="1">
      <c r="A141" s="39"/>
      <c r="B141" s="39"/>
      <c r="C141" s="39"/>
      <c r="D141" s="148" t="s">
        <v>276</v>
      </c>
      <c r="E141" s="39"/>
      <c r="F141" s="39"/>
      <c r="G141" s="151"/>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c r="BI141" s="151"/>
      <c r="BJ141" s="151"/>
      <c r="BK141" s="151"/>
      <c r="BL141" s="151"/>
      <c r="BM141" s="151"/>
      <c r="BN141" s="151"/>
      <c r="BO141" s="151"/>
      <c r="BP141" s="151"/>
      <c r="BQ141" s="151"/>
      <c r="BR141" s="151"/>
      <c r="BS141" s="151"/>
      <c r="BT141" s="151"/>
      <c r="BU141" s="151"/>
      <c r="BV141" s="151"/>
      <c r="BW141" s="151"/>
      <c r="BX141" s="151"/>
      <c r="BY141" s="151"/>
      <c r="BZ141" s="151"/>
      <c r="CA141" s="151"/>
      <c r="CB141" s="151"/>
      <c r="CC141" s="151"/>
      <c r="CD141" s="151"/>
      <c r="CE141" s="151"/>
      <c r="CF141" s="151"/>
      <c r="CG141" s="151"/>
      <c r="CH141" s="151"/>
      <c r="CI141" s="151"/>
      <c r="CJ141" s="151"/>
      <c r="CK141" s="151"/>
      <c r="CL141" s="151"/>
      <c r="CM141" s="151"/>
      <c r="CN141" s="151"/>
      <c r="CO141" s="151"/>
      <c r="CP141" s="151"/>
      <c r="CQ141" s="151"/>
      <c r="CR141" s="151"/>
      <c r="CS141" s="151"/>
      <c r="CT141" s="151"/>
      <c r="CU141" s="151"/>
      <c r="CV141" s="151"/>
      <c r="CW141" s="151"/>
      <c r="CX141" s="151"/>
      <c r="CY141" s="151"/>
      <c r="CZ141" s="151"/>
      <c r="DA141" s="151"/>
      <c r="DB141" s="151"/>
      <c r="DC141" s="151"/>
      <c r="DD141" s="151"/>
      <c r="DE141" s="151"/>
      <c r="DF141" s="151"/>
      <c r="DG141" s="151"/>
      <c r="DH141" s="39"/>
      <c r="DI141" s="39"/>
      <c r="DJ141" s="3"/>
      <c r="DK141" s="3"/>
      <c r="DL141" s="3"/>
      <c r="DM141" s="3"/>
    </row>
    <row r="142" ht="19.5" customHeight="1">
      <c r="A142" s="146" t="str">
        <f>'Pelan Pengambilan'!B74</f>
        <v/>
      </c>
      <c r="B142" s="147" t="str">
        <f>'Pelan Pengambilan'!C74</f>
        <v/>
      </c>
      <c r="C142" s="146" t="str">
        <f t="array" ref="C142">IFERROR(IF(INDEX(Strategi!$F$5:$F$84,MATCH(LARGE(Strategi!$K$5:$K$84,69),Strategi!$K$5:$K$84,0))="","","("&amp;COUNTIFS('Pelan Pengambilan'!$B$6:$B$74,'Pelan Pengambilan'!$B74,'Pelan Pengambilan'!$C$6:$C$74,'Pelan Pengambilan'!$C74)&amp;") "&amp;INDEX(Strategi!$F$5:$F$84,MATCH(LARGE(Strategi!$K$5:$K$84,69),Strategi!$K$5:$K$84,0))),"")</f>
        <v/>
      </c>
      <c r="D142" s="148" t="s">
        <v>275</v>
      </c>
      <c r="E142" s="149" t="str">
        <f>IFERROR(IF(COUNT('Pelan Pengambilan'!H74,'Pelan Pengambilan'!J74,'Pelan Pengambilan'!L74,'Pelan Pengambilan'!N74,'Pelan Pengambilan'!P74,'Pelan Pengambilan'!R74,'Pelan Pengambilan'!T74,'Pelan Pengambilan'!V74,'Pelan Pengambilan'!X74,'Pelan Pengambilan'!Z74,'Pelan Pengambilan'!AB74,'Pelan Pengambilan'!AD74)=0,"",COUNT('Pelan Pengambilan'!I74,'Pelan Pengambilan'!K74,'Pelan Pengambilan'!M74,'Pelan Pengambilan'!O74,'Pelan Pengambilan'!Q74,'Pelan Pengambilan'!S74,'Pelan Pengambilan'!U74,'Pelan Pengambilan'!W74,'Pelan Pengambilan'!Y74,'Pelan Pengambilan'!AA74,'Pelan Pengambilan'!AC74,'Pelan Pengambilan'!AE74)/COUNT('Pelan Pengambilan'!H74,'Pelan Pengambilan'!J74,'Pelan Pengambilan'!L74,'Pelan Pengambilan'!N74,'Pelan Pengambilan'!P74,'Pelan Pengambilan'!R74,'Pelan Pengambilan'!T74,'Pelan Pengambilan'!V74,'Pelan Pengambilan'!X74,'Pelan Pengambilan'!Z74,'Pelan Pengambilan'!AB74,'Pelan Pengambilan'!AD74)),"")</f>
        <v/>
      </c>
      <c r="F142" s="150" t="str">
        <f>IFERROR(IF('Pelan Pengambilan'!G74="","",'Pelan Pengambilan'!G74),"")</f>
        <v/>
      </c>
      <c r="G142" s="151"/>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c r="BI142" s="151"/>
      <c r="BJ142" s="151"/>
      <c r="BK142" s="151"/>
      <c r="BL142" s="151"/>
      <c r="BM142" s="151"/>
      <c r="BN142" s="151"/>
      <c r="BO142" s="151"/>
      <c r="BP142" s="151"/>
      <c r="BQ142" s="151"/>
      <c r="BR142" s="151"/>
      <c r="BS142" s="151"/>
      <c r="BT142" s="151"/>
      <c r="BU142" s="151"/>
      <c r="BV142" s="151"/>
      <c r="BW142" s="151"/>
      <c r="BX142" s="151"/>
      <c r="BY142" s="151"/>
      <c r="BZ142" s="151"/>
      <c r="CA142" s="151"/>
      <c r="CB142" s="151"/>
      <c r="CC142" s="151"/>
      <c r="CD142" s="151"/>
      <c r="CE142" s="151"/>
      <c r="CF142" s="151"/>
      <c r="CG142" s="151"/>
      <c r="CH142" s="151"/>
      <c r="CI142" s="151"/>
      <c r="CJ142" s="151"/>
      <c r="CK142" s="151"/>
      <c r="CL142" s="151"/>
      <c r="CM142" s="151"/>
      <c r="CN142" s="151"/>
      <c r="CO142" s="151"/>
      <c r="CP142" s="151"/>
      <c r="CQ142" s="151"/>
      <c r="CR142" s="151"/>
      <c r="CS142" s="151"/>
      <c r="CT142" s="151"/>
      <c r="CU142" s="151"/>
      <c r="CV142" s="151"/>
      <c r="CW142" s="151"/>
      <c r="CX142" s="151"/>
      <c r="CY142" s="151"/>
      <c r="CZ142" s="151"/>
      <c r="DA142" s="151"/>
      <c r="DB142" s="151"/>
      <c r="DC142" s="151"/>
      <c r="DD142" s="151"/>
      <c r="DE142" s="151"/>
      <c r="DF142" s="151"/>
      <c r="DG142" s="151"/>
      <c r="DH142" s="147" t="str">
        <f>'Pelan Pengambilan'!AF74</f>
        <v/>
      </c>
      <c r="DI142" s="147"/>
      <c r="DJ142" s="3">
        <f>IFERROR(MIN('Pelan Pengambilan'!H74,'Pelan Pengambilan'!J74,'Pelan Pengambilan'!L74,'Pelan Pengambilan'!N74,'Pelan Pengambilan'!P74,'Pelan Pengambilan'!R74,'Pelan Pengambilan'!T74,'Pelan Pengambilan'!V74,'Pelan Pengambilan'!X74,'Pelan Pengambilan'!Z74,'Pelan Pengambilan'!AB74,'Pelan Pengambilan'!AD74),"")</f>
        <v>0</v>
      </c>
      <c r="DK142" s="3">
        <f>IFERROR(MAX('Pelan Pengambilan'!H74,'Pelan Pengambilan'!J74,'Pelan Pengambilan'!L74,'Pelan Pengambilan'!N74,'Pelan Pengambilan'!P74,'Pelan Pengambilan'!R74,'Pelan Pengambilan'!T74,'Pelan Pengambilan'!V74,'Pelan Pengambilan'!X74,'Pelan Pengambilan'!Z74,'Pelan Pengambilan'!AB74,'Pelan Pengambilan'!AD74),"")</f>
        <v>0</v>
      </c>
      <c r="DL142" s="3">
        <f>IFERROR(MIN('Pelan Pengambilan'!I74,'Pelan Pengambilan'!K74,'Pelan Pengambilan'!M74,'Pelan Pengambilan'!O74,'Pelan Pengambilan'!Q74,'Pelan Pengambilan'!S74,'Pelan Pengambilan'!U74,'Pelan Pengambilan'!W74,'Pelan Pengambilan'!Y74,'Pelan Pengambilan'!AA74,'Pelan Pengambilan'!AC74,'Pelan Pengambilan'!AE74),"")</f>
        <v>0</v>
      </c>
      <c r="DM142" s="3">
        <f>IFERROR(MAX('Pelan Pengambilan'!I74,'Pelan Pengambilan'!K74,'Pelan Pengambilan'!M74,'Pelan Pengambilan'!O74,'Pelan Pengambilan'!Q74,'Pelan Pengambilan'!S74,'Pelan Pengambilan'!U74,'Pelan Pengambilan'!W74,'Pelan Pengambilan'!Y74,'Pelan Pengambilan'!AA74,'Pelan Pengambilan'!AC74,'Pelan Pengambilan'!AE74),"")</f>
        <v>0</v>
      </c>
    </row>
    <row r="143" ht="19.5" customHeight="1">
      <c r="A143" s="39"/>
      <c r="B143" s="39"/>
      <c r="C143" s="39"/>
      <c r="D143" s="148" t="s">
        <v>276</v>
      </c>
      <c r="E143" s="39"/>
      <c r="F143" s="39"/>
      <c r="G143" s="151"/>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c r="BI143" s="151"/>
      <c r="BJ143" s="151"/>
      <c r="BK143" s="151"/>
      <c r="BL143" s="151"/>
      <c r="BM143" s="151"/>
      <c r="BN143" s="151"/>
      <c r="BO143" s="151"/>
      <c r="BP143" s="151"/>
      <c r="BQ143" s="151"/>
      <c r="BR143" s="151"/>
      <c r="BS143" s="151"/>
      <c r="BT143" s="151"/>
      <c r="BU143" s="151"/>
      <c r="BV143" s="151"/>
      <c r="BW143" s="151"/>
      <c r="BX143" s="151"/>
      <c r="BY143" s="151"/>
      <c r="BZ143" s="151"/>
      <c r="CA143" s="151"/>
      <c r="CB143" s="151"/>
      <c r="CC143" s="151"/>
      <c r="CD143" s="151"/>
      <c r="CE143" s="151"/>
      <c r="CF143" s="151"/>
      <c r="CG143" s="151"/>
      <c r="CH143" s="151"/>
      <c r="CI143" s="151"/>
      <c r="CJ143" s="151"/>
      <c r="CK143" s="151"/>
      <c r="CL143" s="151"/>
      <c r="CM143" s="151"/>
      <c r="CN143" s="151"/>
      <c r="CO143" s="151"/>
      <c r="CP143" s="151"/>
      <c r="CQ143" s="151"/>
      <c r="CR143" s="151"/>
      <c r="CS143" s="151"/>
      <c r="CT143" s="151"/>
      <c r="CU143" s="151"/>
      <c r="CV143" s="151"/>
      <c r="CW143" s="151"/>
      <c r="CX143" s="151"/>
      <c r="CY143" s="151"/>
      <c r="CZ143" s="151"/>
      <c r="DA143" s="151"/>
      <c r="DB143" s="151"/>
      <c r="DC143" s="151"/>
      <c r="DD143" s="151"/>
      <c r="DE143" s="151"/>
      <c r="DF143" s="151"/>
      <c r="DG143" s="151"/>
      <c r="DH143" s="39"/>
      <c r="DI143" s="39"/>
      <c r="DJ143" s="3"/>
      <c r="DK143" s="3"/>
      <c r="DL143" s="3"/>
      <c r="DM143" s="3"/>
    </row>
    <row r="144" ht="19.5" customHeight="1">
      <c r="A144" s="146" t="str">
        <f>'Pelan Pengambilan'!B75</f>
        <v/>
      </c>
      <c r="B144" s="147" t="str">
        <f>'Pelan Pengambilan'!C75</f>
        <v/>
      </c>
      <c r="C144" s="146" t="str">
        <f t="array" ref="C144">IFERROR(IF(INDEX(Strategi!$F$5:$F$84,MATCH(LARGE(Strategi!$K$5:$K$84,70),Strategi!$K$5:$K$84,0))="","","("&amp;COUNTIFS('Pelan Pengambilan'!$B$6:$B$75,'Pelan Pengambilan'!$B75,'Pelan Pengambilan'!$C$6:$C$75,'Pelan Pengambilan'!$C75)&amp;") "&amp;INDEX(Strategi!$F$5:$F$84,MATCH(LARGE(Strategi!$K$5:$K$84,70),Strategi!$K$5:$K$84,0))),"")</f>
        <v/>
      </c>
      <c r="D144" s="148" t="s">
        <v>275</v>
      </c>
      <c r="E144" s="149" t="str">
        <f>IFERROR(IF(COUNT('Pelan Pengambilan'!H75,'Pelan Pengambilan'!J75,'Pelan Pengambilan'!L75,'Pelan Pengambilan'!N75,'Pelan Pengambilan'!P75,'Pelan Pengambilan'!R75,'Pelan Pengambilan'!T75,'Pelan Pengambilan'!V75,'Pelan Pengambilan'!X75,'Pelan Pengambilan'!Z75,'Pelan Pengambilan'!AB75,'Pelan Pengambilan'!AD75)=0,"",COUNT('Pelan Pengambilan'!I75,'Pelan Pengambilan'!K75,'Pelan Pengambilan'!M75,'Pelan Pengambilan'!O75,'Pelan Pengambilan'!Q75,'Pelan Pengambilan'!S75,'Pelan Pengambilan'!U75,'Pelan Pengambilan'!W75,'Pelan Pengambilan'!Y75,'Pelan Pengambilan'!AA75,'Pelan Pengambilan'!AC75,'Pelan Pengambilan'!AE75)/COUNT('Pelan Pengambilan'!H75,'Pelan Pengambilan'!J75,'Pelan Pengambilan'!L75,'Pelan Pengambilan'!N75,'Pelan Pengambilan'!P75,'Pelan Pengambilan'!R75,'Pelan Pengambilan'!T75,'Pelan Pengambilan'!V75,'Pelan Pengambilan'!X75,'Pelan Pengambilan'!Z75,'Pelan Pengambilan'!AB75,'Pelan Pengambilan'!AD75)),"")</f>
        <v/>
      </c>
      <c r="F144" s="150" t="str">
        <f>IFERROR(IF('Pelan Pengambilan'!G75="","",'Pelan Pengambilan'!G75),"")</f>
        <v/>
      </c>
      <c r="G144" s="151"/>
      <c r="H144" s="151"/>
      <c r="I144" s="151"/>
      <c r="J144" s="151"/>
      <c r="K144" s="151"/>
      <c r="L144" s="151"/>
      <c r="M144" s="151"/>
      <c r="N144" s="151"/>
      <c r="O144" s="151"/>
      <c r="P144" s="151"/>
      <c r="Q144" s="151"/>
      <c r="R144" s="151"/>
      <c r="S144" s="151"/>
      <c r="T144" s="151"/>
      <c r="U144" s="151"/>
      <c r="V144" s="151"/>
      <c r="W144" s="151"/>
      <c r="X144" s="151"/>
      <c r="Y144" s="151"/>
      <c r="Z144" s="151"/>
      <c r="AA144" s="151"/>
      <c r="AB144" s="151"/>
      <c r="AC144" s="151"/>
      <c r="AD144" s="151"/>
      <c r="AE144" s="151"/>
      <c r="AF144" s="151"/>
      <c r="AG144" s="151"/>
      <c r="AH144" s="151"/>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c r="BI144" s="151"/>
      <c r="BJ144" s="151"/>
      <c r="BK144" s="151"/>
      <c r="BL144" s="151"/>
      <c r="BM144" s="151"/>
      <c r="BN144" s="151"/>
      <c r="BO144" s="151"/>
      <c r="BP144" s="151"/>
      <c r="BQ144" s="151"/>
      <c r="BR144" s="151"/>
      <c r="BS144" s="151"/>
      <c r="BT144" s="151"/>
      <c r="BU144" s="151"/>
      <c r="BV144" s="151"/>
      <c r="BW144" s="151"/>
      <c r="BX144" s="151"/>
      <c r="BY144" s="151"/>
      <c r="BZ144" s="151"/>
      <c r="CA144" s="151"/>
      <c r="CB144" s="151"/>
      <c r="CC144" s="151"/>
      <c r="CD144" s="151"/>
      <c r="CE144" s="151"/>
      <c r="CF144" s="151"/>
      <c r="CG144" s="151"/>
      <c r="CH144" s="151"/>
      <c r="CI144" s="151"/>
      <c r="CJ144" s="151"/>
      <c r="CK144" s="151"/>
      <c r="CL144" s="151"/>
      <c r="CM144" s="151"/>
      <c r="CN144" s="151"/>
      <c r="CO144" s="151"/>
      <c r="CP144" s="151"/>
      <c r="CQ144" s="151"/>
      <c r="CR144" s="151"/>
      <c r="CS144" s="151"/>
      <c r="CT144" s="151"/>
      <c r="CU144" s="151"/>
      <c r="CV144" s="151"/>
      <c r="CW144" s="151"/>
      <c r="CX144" s="151"/>
      <c r="CY144" s="151"/>
      <c r="CZ144" s="151"/>
      <c r="DA144" s="151"/>
      <c r="DB144" s="151"/>
      <c r="DC144" s="151"/>
      <c r="DD144" s="151"/>
      <c r="DE144" s="151"/>
      <c r="DF144" s="151"/>
      <c r="DG144" s="151"/>
      <c r="DH144" s="147" t="str">
        <f>'Pelan Pengambilan'!AF75</f>
        <v/>
      </c>
      <c r="DI144" s="147"/>
      <c r="DJ144" s="3">
        <f>IFERROR(MIN('Pelan Pengambilan'!H75,'Pelan Pengambilan'!J75,'Pelan Pengambilan'!L75,'Pelan Pengambilan'!N75,'Pelan Pengambilan'!P75,'Pelan Pengambilan'!R75,'Pelan Pengambilan'!T75,'Pelan Pengambilan'!V75,'Pelan Pengambilan'!X75,'Pelan Pengambilan'!Z75,'Pelan Pengambilan'!AB75,'Pelan Pengambilan'!AD75),"")</f>
        <v>0</v>
      </c>
      <c r="DK144" s="3">
        <f>IFERROR(MAX('Pelan Pengambilan'!H75,'Pelan Pengambilan'!J75,'Pelan Pengambilan'!L75,'Pelan Pengambilan'!N75,'Pelan Pengambilan'!P75,'Pelan Pengambilan'!R75,'Pelan Pengambilan'!T75,'Pelan Pengambilan'!V75,'Pelan Pengambilan'!X75,'Pelan Pengambilan'!Z75,'Pelan Pengambilan'!AB75,'Pelan Pengambilan'!AD75),"")</f>
        <v>0</v>
      </c>
      <c r="DL144" s="3">
        <f>IFERROR(MIN('Pelan Pengambilan'!I75,'Pelan Pengambilan'!K75,'Pelan Pengambilan'!M75,'Pelan Pengambilan'!O75,'Pelan Pengambilan'!Q75,'Pelan Pengambilan'!S75,'Pelan Pengambilan'!U75,'Pelan Pengambilan'!W75,'Pelan Pengambilan'!Y75,'Pelan Pengambilan'!AA75,'Pelan Pengambilan'!AC75,'Pelan Pengambilan'!AE75),"")</f>
        <v>0</v>
      </c>
      <c r="DM144" s="3">
        <f>IFERROR(MAX('Pelan Pengambilan'!I75,'Pelan Pengambilan'!K75,'Pelan Pengambilan'!M75,'Pelan Pengambilan'!O75,'Pelan Pengambilan'!Q75,'Pelan Pengambilan'!S75,'Pelan Pengambilan'!U75,'Pelan Pengambilan'!W75,'Pelan Pengambilan'!Y75,'Pelan Pengambilan'!AA75,'Pelan Pengambilan'!AC75,'Pelan Pengambilan'!AE75),"")</f>
        <v>0</v>
      </c>
    </row>
    <row r="145" ht="19.5" customHeight="1">
      <c r="A145" s="39"/>
      <c r="B145" s="39"/>
      <c r="C145" s="39"/>
      <c r="D145" s="148" t="s">
        <v>276</v>
      </c>
      <c r="E145" s="39"/>
      <c r="F145" s="39"/>
      <c r="G145" s="151"/>
      <c r="H145" s="151"/>
      <c r="I145" s="151"/>
      <c r="J145" s="151"/>
      <c r="K145" s="151"/>
      <c r="L145" s="151"/>
      <c r="M145" s="151"/>
      <c r="N145" s="151"/>
      <c r="O145" s="151"/>
      <c r="P145" s="151"/>
      <c r="Q145" s="151"/>
      <c r="R145" s="151"/>
      <c r="S145" s="151"/>
      <c r="T145" s="151"/>
      <c r="U145" s="151"/>
      <c r="V145" s="151"/>
      <c r="W145" s="151"/>
      <c r="X145" s="151"/>
      <c r="Y145" s="151"/>
      <c r="Z145" s="151"/>
      <c r="AA145" s="151"/>
      <c r="AB145" s="151"/>
      <c r="AC145" s="151"/>
      <c r="AD145" s="151"/>
      <c r="AE145" s="151"/>
      <c r="AF145" s="151"/>
      <c r="AG145" s="151"/>
      <c r="AH145" s="151"/>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c r="BI145" s="151"/>
      <c r="BJ145" s="151"/>
      <c r="BK145" s="151"/>
      <c r="BL145" s="151"/>
      <c r="BM145" s="151"/>
      <c r="BN145" s="151"/>
      <c r="BO145" s="151"/>
      <c r="BP145" s="151"/>
      <c r="BQ145" s="151"/>
      <c r="BR145" s="151"/>
      <c r="BS145" s="151"/>
      <c r="BT145" s="151"/>
      <c r="BU145" s="151"/>
      <c r="BV145" s="151"/>
      <c r="BW145" s="151"/>
      <c r="BX145" s="151"/>
      <c r="BY145" s="151"/>
      <c r="BZ145" s="151"/>
      <c r="CA145" s="151"/>
      <c r="CB145" s="151"/>
      <c r="CC145" s="151"/>
      <c r="CD145" s="151"/>
      <c r="CE145" s="151"/>
      <c r="CF145" s="151"/>
      <c r="CG145" s="151"/>
      <c r="CH145" s="151"/>
      <c r="CI145" s="151"/>
      <c r="CJ145" s="151"/>
      <c r="CK145" s="151"/>
      <c r="CL145" s="151"/>
      <c r="CM145" s="151"/>
      <c r="CN145" s="151"/>
      <c r="CO145" s="151"/>
      <c r="CP145" s="151"/>
      <c r="CQ145" s="151"/>
      <c r="CR145" s="151"/>
      <c r="CS145" s="151"/>
      <c r="CT145" s="151"/>
      <c r="CU145" s="151"/>
      <c r="CV145" s="151"/>
      <c r="CW145" s="151"/>
      <c r="CX145" s="151"/>
      <c r="CY145" s="151"/>
      <c r="CZ145" s="151"/>
      <c r="DA145" s="151"/>
      <c r="DB145" s="151"/>
      <c r="DC145" s="151"/>
      <c r="DD145" s="151"/>
      <c r="DE145" s="151"/>
      <c r="DF145" s="151"/>
      <c r="DG145" s="151"/>
      <c r="DH145" s="39"/>
      <c r="DI145" s="39"/>
      <c r="DJ145" s="3"/>
      <c r="DK145" s="3"/>
      <c r="DL145" s="3"/>
      <c r="DM145" s="3"/>
    </row>
    <row r="146" ht="19.5" customHeight="1">
      <c r="A146" s="146" t="str">
        <f>'Pelan Pengambilan'!B76</f>
        <v/>
      </c>
      <c r="B146" s="147" t="str">
        <f>'Pelan Pengambilan'!C76</f>
        <v/>
      </c>
      <c r="C146" s="146" t="str">
        <f t="array" ref="C146">IFERROR(IF(INDEX(Strategi!$F$5:$F$84,MATCH(LARGE(Strategi!$K$5:$K$84,71),Strategi!$K$5:$K$84,0))="","","("&amp;COUNTIFS('Pelan Pengambilan'!$B$6:$B$76,'Pelan Pengambilan'!$B76,'Pelan Pengambilan'!$C$6:$C$76,'Pelan Pengambilan'!$C76)&amp;") "&amp;INDEX(Strategi!$F$5:$F$84,MATCH(LARGE(Strategi!$K$5:$K$84,71),Strategi!$K$5:$K$84,0))),"")</f>
        <v/>
      </c>
      <c r="D146" s="148" t="s">
        <v>275</v>
      </c>
      <c r="E146" s="149" t="str">
        <f>IFERROR(IF(COUNT('Pelan Pengambilan'!H76,'Pelan Pengambilan'!J76,'Pelan Pengambilan'!L76,'Pelan Pengambilan'!N76,'Pelan Pengambilan'!P76,'Pelan Pengambilan'!R76,'Pelan Pengambilan'!T76,'Pelan Pengambilan'!V76,'Pelan Pengambilan'!X76,'Pelan Pengambilan'!Z76,'Pelan Pengambilan'!AB76,'Pelan Pengambilan'!AD76)=0,"",COUNT('Pelan Pengambilan'!I76,'Pelan Pengambilan'!K76,'Pelan Pengambilan'!M76,'Pelan Pengambilan'!O76,'Pelan Pengambilan'!Q76,'Pelan Pengambilan'!S76,'Pelan Pengambilan'!U76,'Pelan Pengambilan'!W76,'Pelan Pengambilan'!Y76,'Pelan Pengambilan'!AA76,'Pelan Pengambilan'!AC76,'Pelan Pengambilan'!AE76)/COUNT('Pelan Pengambilan'!H76,'Pelan Pengambilan'!J76,'Pelan Pengambilan'!L76,'Pelan Pengambilan'!N76,'Pelan Pengambilan'!P76,'Pelan Pengambilan'!R76,'Pelan Pengambilan'!T76,'Pelan Pengambilan'!V76,'Pelan Pengambilan'!X76,'Pelan Pengambilan'!Z76,'Pelan Pengambilan'!AB76,'Pelan Pengambilan'!AD76)),"")</f>
        <v/>
      </c>
      <c r="F146" s="150" t="str">
        <f>IFERROR(IF('Pelan Pengambilan'!G76="","",'Pelan Pengambilan'!G76),"")</f>
        <v/>
      </c>
      <c r="G146" s="151"/>
      <c r="H146" s="151"/>
      <c r="I146" s="151"/>
      <c r="J146" s="151"/>
      <c r="K146" s="151"/>
      <c r="L146" s="151"/>
      <c r="M146" s="151"/>
      <c r="N146" s="151"/>
      <c r="O146" s="151"/>
      <c r="P146" s="151"/>
      <c r="Q146" s="151"/>
      <c r="R146" s="151"/>
      <c r="S146" s="151"/>
      <c r="T146" s="151"/>
      <c r="U146" s="151"/>
      <c r="V146" s="151"/>
      <c r="W146" s="151"/>
      <c r="X146" s="151"/>
      <c r="Y146" s="151"/>
      <c r="Z146" s="151"/>
      <c r="AA146" s="151"/>
      <c r="AB146" s="151"/>
      <c r="AC146" s="151"/>
      <c r="AD146" s="151"/>
      <c r="AE146" s="151"/>
      <c r="AF146" s="151"/>
      <c r="AG146" s="151"/>
      <c r="AH146" s="151"/>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c r="BI146" s="151"/>
      <c r="BJ146" s="151"/>
      <c r="BK146" s="151"/>
      <c r="BL146" s="151"/>
      <c r="BM146" s="151"/>
      <c r="BN146" s="151"/>
      <c r="BO146" s="151"/>
      <c r="BP146" s="151"/>
      <c r="BQ146" s="151"/>
      <c r="BR146" s="151"/>
      <c r="BS146" s="151"/>
      <c r="BT146" s="151"/>
      <c r="BU146" s="151"/>
      <c r="BV146" s="151"/>
      <c r="BW146" s="151"/>
      <c r="BX146" s="151"/>
      <c r="BY146" s="151"/>
      <c r="BZ146" s="151"/>
      <c r="CA146" s="151"/>
      <c r="CB146" s="151"/>
      <c r="CC146" s="151"/>
      <c r="CD146" s="151"/>
      <c r="CE146" s="151"/>
      <c r="CF146" s="151"/>
      <c r="CG146" s="151"/>
      <c r="CH146" s="151"/>
      <c r="CI146" s="151"/>
      <c r="CJ146" s="151"/>
      <c r="CK146" s="151"/>
      <c r="CL146" s="151"/>
      <c r="CM146" s="151"/>
      <c r="CN146" s="151"/>
      <c r="CO146" s="151"/>
      <c r="CP146" s="151"/>
      <c r="CQ146" s="151"/>
      <c r="CR146" s="151"/>
      <c r="CS146" s="151"/>
      <c r="CT146" s="151"/>
      <c r="CU146" s="151"/>
      <c r="CV146" s="151"/>
      <c r="CW146" s="151"/>
      <c r="CX146" s="151"/>
      <c r="CY146" s="151"/>
      <c r="CZ146" s="151"/>
      <c r="DA146" s="151"/>
      <c r="DB146" s="151"/>
      <c r="DC146" s="151"/>
      <c r="DD146" s="151"/>
      <c r="DE146" s="151"/>
      <c r="DF146" s="151"/>
      <c r="DG146" s="151"/>
      <c r="DH146" s="147" t="str">
        <f>'Pelan Pengambilan'!AF76</f>
        <v/>
      </c>
      <c r="DI146" s="147"/>
      <c r="DJ146" s="3">
        <f>IFERROR(MIN('Pelan Pengambilan'!H76,'Pelan Pengambilan'!J76,'Pelan Pengambilan'!L76,'Pelan Pengambilan'!N76,'Pelan Pengambilan'!P76,'Pelan Pengambilan'!R76,'Pelan Pengambilan'!T76,'Pelan Pengambilan'!V76,'Pelan Pengambilan'!X76,'Pelan Pengambilan'!Z76,'Pelan Pengambilan'!AB76,'Pelan Pengambilan'!AD76),"")</f>
        <v>0</v>
      </c>
      <c r="DK146" s="3">
        <f>IFERROR(MAX('Pelan Pengambilan'!H76,'Pelan Pengambilan'!J76,'Pelan Pengambilan'!L76,'Pelan Pengambilan'!N76,'Pelan Pengambilan'!P76,'Pelan Pengambilan'!R76,'Pelan Pengambilan'!T76,'Pelan Pengambilan'!V76,'Pelan Pengambilan'!X76,'Pelan Pengambilan'!Z76,'Pelan Pengambilan'!AB76,'Pelan Pengambilan'!AD76),"")</f>
        <v>0</v>
      </c>
      <c r="DL146" s="3">
        <f>IFERROR(MIN('Pelan Pengambilan'!I76,'Pelan Pengambilan'!K76,'Pelan Pengambilan'!M76,'Pelan Pengambilan'!O76,'Pelan Pengambilan'!Q76,'Pelan Pengambilan'!S76,'Pelan Pengambilan'!U76,'Pelan Pengambilan'!W76,'Pelan Pengambilan'!Y76,'Pelan Pengambilan'!AA76,'Pelan Pengambilan'!AC76,'Pelan Pengambilan'!AE76),"")</f>
        <v>0</v>
      </c>
      <c r="DM146" s="3">
        <f>IFERROR(MAX('Pelan Pengambilan'!I76,'Pelan Pengambilan'!K76,'Pelan Pengambilan'!M76,'Pelan Pengambilan'!O76,'Pelan Pengambilan'!Q76,'Pelan Pengambilan'!S76,'Pelan Pengambilan'!U76,'Pelan Pengambilan'!W76,'Pelan Pengambilan'!Y76,'Pelan Pengambilan'!AA76,'Pelan Pengambilan'!AC76,'Pelan Pengambilan'!AE76),"")</f>
        <v>0</v>
      </c>
    </row>
    <row r="147" ht="19.5" customHeight="1">
      <c r="A147" s="39"/>
      <c r="B147" s="39"/>
      <c r="C147" s="39"/>
      <c r="D147" s="148" t="s">
        <v>276</v>
      </c>
      <c r="E147" s="39"/>
      <c r="F147" s="39"/>
      <c r="G147" s="151"/>
      <c r="H147" s="151"/>
      <c r="I147" s="151"/>
      <c r="J147" s="151"/>
      <c r="K147" s="151"/>
      <c r="L147" s="151"/>
      <c r="M147" s="151"/>
      <c r="N147" s="151"/>
      <c r="O147" s="151"/>
      <c r="P147" s="151"/>
      <c r="Q147" s="151"/>
      <c r="R147" s="151"/>
      <c r="S147" s="151"/>
      <c r="T147" s="151"/>
      <c r="U147" s="151"/>
      <c r="V147" s="151"/>
      <c r="W147" s="151"/>
      <c r="X147" s="151"/>
      <c r="Y147" s="151"/>
      <c r="Z147" s="151"/>
      <c r="AA147" s="151"/>
      <c r="AB147" s="151"/>
      <c r="AC147" s="151"/>
      <c r="AD147" s="151"/>
      <c r="AE147" s="151"/>
      <c r="AF147" s="151"/>
      <c r="AG147" s="151"/>
      <c r="AH147" s="151"/>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c r="BI147" s="151"/>
      <c r="BJ147" s="151"/>
      <c r="BK147" s="151"/>
      <c r="BL147" s="151"/>
      <c r="BM147" s="151"/>
      <c r="BN147" s="151"/>
      <c r="BO147" s="151"/>
      <c r="BP147" s="151"/>
      <c r="BQ147" s="151"/>
      <c r="BR147" s="151"/>
      <c r="BS147" s="151"/>
      <c r="BT147" s="151"/>
      <c r="BU147" s="151"/>
      <c r="BV147" s="151"/>
      <c r="BW147" s="151"/>
      <c r="BX147" s="151"/>
      <c r="BY147" s="151"/>
      <c r="BZ147" s="151"/>
      <c r="CA147" s="151"/>
      <c r="CB147" s="151"/>
      <c r="CC147" s="151"/>
      <c r="CD147" s="151"/>
      <c r="CE147" s="151"/>
      <c r="CF147" s="151"/>
      <c r="CG147" s="151"/>
      <c r="CH147" s="151"/>
      <c r="CI147" s="151"/>
      <c r="CJ147" s="151"/>
      <c r="CK147" s="151"/>
      <c r="CL147" s="151"/>
      <c r="CM147" s="151"/>
      <c r="CN147" s="151"/>
      <c r="CO147" s="151"/>
      <c r="CP147" s="151"/>
      <c r="CQ147" s="151"/>
      <c r="CR147" s="151"/>
      <c r="CS147" s="151"/>
      <c r="CT147" s="151"/>
      <c r="CU147" s="151"/>
      <c r="CV147" s="151"/>
      <c r="CW147" s="151"/>
      <c r="CX147" s="151"/>
      <c r="CY147" s="151"/>
      <c r="CZ147" s="151"/>
      <c r="DA147" s="151"/>
      <c r="DB147" s="151"/>
      <c r="DC147" s="151"/>
      <c r="DD147" s="151"/>
      <c r="DE147" s="151"/>
      <c r="DF147" s="151"/>
      <c r="DG147" s="151"/>
      <c r="DH147" s="39"/>
      <c r="DI147" s="39"/>
      <c r="DJ147" s="3"/>
      <c r="DK147" s="3"/>
      <c r="DL147" s="3"/>
      <c r="DM147" s="3"/>
    </row>
    <row r="148" ht="19.5" customHeight="1">
      <c r="A148" s="146" t="str">
        <f>'Pelan Pengambilan'!B77</f>
        <v/>
      </c>
      <c r="B148" s="147" t="str">
        <f>'Pelan Pengambilan'!C77</f>
        <v/>
      </c>
      <c r="C148" s="146" t="str">
        <f t="array" ref="C148">IFERROR(IF(INDEX(Strategi!$F$5:$F$84,MATCH(LARGE(Strategi!$K$5:$K$84,72),Strategi!$K$5:$K$84,0))="","","("&amp;COUNTIFS('Pelan Pengambilan'!$B$6:$B$77,'Pelan Pengambilan'!$B77,'Pelan Pengambilan'!$C$6:$C$77,'Pelan Pengambilan'!$C77)&amp;") "&amp;INDEX(Strategi!$F$5:$F$84,MATCH(LARGE(Strategi!$K$5:$K$84,72),Strategi!$K$5:$K$84,0))),"")</f>
        <v/>
      </c>
      <c r="D148" s="148" t="s">
        <v>275</v>
      </c>
      <c r="E148" s="149" t="str">
        <f>IFERROR(IF(COUNT('Pelan Pengambilan'!H77,'Pelan Pengambilan'!J77,'Pelan Pengambilan'!L77,'Pelan Pengambilan'!N77,'Pelan Pengambilan'!P77,'Pelan Pengambilan'!R77,'Pelan Pengambilan'!T77,'Pelan Pengambilan'!V77,'Pelan Pengambilan'!X77,'Pelan Pengambilan'!Z77,'Pelan Pengambilan'!AB77,'Pelan Pengambilan'!AD77)=0,"",COUNT('Pelan Pengambilan'!I77,'Pelan Pengambilan'!K77,'Pelan Pengambilan'!M77,'Pelan Pengambilan'!O77,'Pelan Pengambilan'!Q77,'Pelan Pengambilan'!S77,'Pelan Pengambilan'!U77,'Pelan Pengambilan'!W77,'Pelan Pengambilan'!Y77,'Pelan Pengambilan'!AA77,'Pelan Pengambilan'!AC77,'Pelan Pengambilan'!AE77)/COUNT('Pelan Pengambilan'!H77,'Pelan Pengambilan'!J77,'Pelan Pengambilan'!L77,'Pelan Pengambilan'!N77,'Pelan Pengambilan'!P77,'Pelan Pengambilan'!R77,'Pelan Pengambilan'!T77,'Pelan Pengambilan'!V77,'Pelan Pengambilan'!X77,'Pelan Pengambilan'!Z77,'Pelan Pengambilan'!AB77,'Pelan Pengambilan'!AD77)),"")</f>
        <v/>
      </c>
      <c r="F148" s="150" t="str">
        <f>IFERROR(IF('Pelan Pengambilan'!G77="","",'Pelan Pengambilan'!G77),"")</f>
        <v/>
      </c>
      <c r="G148" s="151"/>
      <c r="H148" s="151"/>
      <c r="I148" s="151"/>
      <c r="J148" s="151"/>
      <c r="K148" s="151"/>
      <c r="L148" s="151"/>
      <c r="M148" s="151"/>
      <c r="N148" s="151"/>
      <c r="O148" s="151"/>
      <c r="P148" s="151"/>
      <c r="Q148" s="151"/>
      <c r="R148" s="151"/>
      <c r="S148" s="151"/>
      <c r="T148" s="151"/>
      <c r="U148" s="151"/>
      <c r="V148" s="151"/>
      <c r="W148" s="151"/>
      <c r="X148" s="151"/>
      <c r="Y148" s="151"/>
      <c r="Z148" s="151"/>
      <c r="AA148" s="151"/>
      <c r="AB148" s="151"/>
      <c r="AC148" s="151"/>
      <c r="AD148" s="151"/>
      <c r="AE148" s="151"/>
      <c r="AF148" s="151"/>
      <c r="AG148" s="151"/>
      <c r="AH148" s="151"/>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c r="BI148" s="151"/>
      <c r="BJ148" s="151"/>
      <c r="BK148" s="151"/>
      <c r="BL148" s="151"/>
      <c r="BM148" s="151"/>
      <c r="BN148" s="151"/>
      <c r="BO148" s="151"/>
      <c r="BP148" s="151"/>
      <c r="BQ148" s="151"/>
      <c r="BR148" s="151"/>
      <c r="BS148" s="151"/>
      <c r="BT148" s="151"/>
      <c r="BU148" s="151"/>
      <c r="BV148" s="151"/>
      <c r="BW148" s="151"/>
      <c r="BX148" s="151"/>
      <c r="BY148" s="151"/>
      <c r="BZ148" s="151"/>
      <c r="CA148" s="151"/>
      <c r="CB148" s="151"/>
      <c r="CC148" s="151"/>
      <c r="CD148" s="151"/>
      <c r="CE148" s="151"/>
      <c r="CF148" s="151"/>
      <c r="CG148" s="151"/>
      <c r="CH148" s="151"/>
      <c r="CI148" s="151"/>
      <c r="CJ148" s="151"/>
      <c r="CK148" s="151"/>
      <c r="CL148" s="151"/>
      <c r="CM148" s="151"/>
      <c r="CN148" s="151"/>
      <c r="CO148" s="151"/>
      <c r="CP148" s="151"/>
      <c r="CQ148" s="151"/>
      <c r="CR148" s="151"/>
      <c r="CS148" s="151"/>
      <c r="CT148" s="151"/>
      <c r="CU148" s="151"/>
      <c r="CV148" s="151"/>
      <c r="CW148" s="151"/>
      <c r="CX148" s="151"/>
      <c r="CY148" s="151"/>
      <c r="CZ148" s="151"/>
      <c r="DA148" s="151"/>
      <c r="DB148" s="151"/>
      <c r="DC148" s="151"/>
      <c r="DD148" s="151"/>
      <c r="DE148" s="151"/>
      <c r="DF148" s="151"/>
      <c r="DG148" s="151"/>
      <c r="DH148" s="147" t="str">
        <f>'Pelan Pengambilan'!AF77</f>
        <v/>
      </c>
      <c r="DI148" s="147"/>
      <c r="DJ148" s="3">
        <f>IFERROR(MIN('Pelan Pengambilan'!H77,'Pelan Pengambilan'!J77,'Pelan Pengambilan'!L77,'Pelan Pengambilan'!N77,'Pelan Pengambilan'!P77,'Pelan Pengambilan'!R77,'Pelan Pengambilan'!T77,'Pelan Pengambilan'!V77,'Pelan Pengambilan'!X77,'Pelan Pengambilan'!Z77,'Pelan Pengambilan'!AB77,'Pelan Pengambilan'!AD77),"")</f>
        <v>0</v>
      </c>
      <c r="DK148" s="3">
        <f>IFERROR(MAX('Pelan Pengambilan'!H77,'Pelan Pengambilan'!J77,'Pelan Pengambilan'!L77,'Pelan Pengambilan'!N77,'Pelan Pengambilan'!P77,'Pelan Pengambilan'!R77,'Pelan Pengambilan'!T77,'Pelan Pengambilan'!V77,'Pelan Pengambilan'!X77,'Pelan Pengambilan'!Z77,'Pelan Pengambilan'!AB77,'Pelan Pengambilan'!AD77),"")</f>
        <v>0</v>
      </c>
      <c r="DL148" s="3">
        <f>IFERROR(MIN('Pelan Pengambilan'!I77,'Pelan Pengambilan'!K77,'Pelan Pengambilan'!M77,'Pelan Pengambilan'!O77,'Pelan Pengambilan'!Q77,'Pelan Pengambilan'!S77,'Pelan Pengambilan'!U77,'Pelan Pengambilan'!W77,'Pelan Pengambilan'!Y77,'Pelan Pengambilan'!AA77,'Pelan Pengambilan'!AC77,'Pelan Pengambilan'!AE77),"")</f>
        <v>0</v>
      </c>
      <c r="DM148" s="3">
        <f>IFERROR(MAX('Pelan Pengambilan'!I77,'Pelan Pengambilan'!K77,'Pelan Pengambilan'!M77,'Pelan Pengambilan'!O77,'Pelan Pengambilan'!Q77,'Pelan Pengambilan'!S77,'Pelan Pengambilan'!U77,'Pelan Pengambilan'!W77,'Pelan Pengambilan'!Y77,'Pelan Pengambilan'!AA77,'Pelan Pengambilan'!AC77,'Pelan Pengambilan'!AE77),"")</f>
        <v>0</v>
      </c>
    </row>
    <row r="149" ht="19.5" customHeight="1">
      <c r="A149" s="39"/>
      <c r="B149" s="39"/>
      <c r="C149" s="39"/>
      <c r="D149" s="148" t="s">
        <v>276</v>
      </c>
      <c r="E149" s="39"/>
      <c r="F149" s="39"/>
      <c r="G149" s="151"/>
      <c r="H149" s="151"/>
      <c r="I149" s="151"/>
      <c r="J149" s="151"/>
      <c r="K149" s="151"/>
      <c r="L149" s="151"/>
      <c r="M149" s="151"/>
      <c r="N149" s="151"/>
      <c r="O149" s="151"/>
      <c r="P149" s="151"/>
      <c r="Q149" s="151"/>
      <c r="R149" s="151"/>
      <c r="S149" s="151"/>
      <c r="T149" s="151"/>
      <c r="U149" s="151"/>
      <c r="V149" s="151"/>
      <c r="W149" s="151"/>
      <c r="X149" s="151"/>
      <c r="Y149" s="151"/>
      <c r="Z149" s="151"/>
      <c r="AA149" s="151"/>
      <c r="AB149" s="151"/>
      <c r="AC149" s="151"/>
      <c r="AD149" s="151"/>
      <c r="AE149" s="151"/>
      <c r="AF149" s="151"/>
      <c r="AG149" s="151"/>
      <c r="AH149" s="151"/>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c r="BI149" s="151"/>
      <c r="BJ149" s="151"/>
      <c r="BK149" s="151"/>
      <c r="BL149" s="151"/>
      <c r="BM149" s="151"/>
      <c r="BN149" s="151"/>
      <c r="BO149" s="151"/>
      <c r="BP149" s="151"/>
      <c r="BQ149" s="151"/>
      <c r="BR149" s="151"/>
      <c r="BS149" s="151"/>
      <c r="BT149" s="151"/>
      <c r="BU149" s="151"/>
      <c r="BV149" s="151"/>
      <c r="BW149" s="151"/>
      <c r="BX149" s="151"/>
      <c r="BY149" s="151"/>
      <c r="BZ149" s="151"/>
      <c r="CA149" s="151"/>
      <c r="CB149" s="151"/>
      <c r="CC149" s="151"/>
      <c r="CD149" s="151"/>
      <c r="CE149" s="151"/>
      <c r="CF149" s="151"/>
      <c r="CG149" s="151"/>
      <c r="CH149" s="151"/>
      <c r="CI149" s="151"/>
      <c r="CJ149" s="151"/>
      <c r="CK149" s="151"/>
      <c r="CL149" s="151"/>
      <c r="CM149" s="151"/>
      <c r="CN149" s="151"/>
      <c r="CO149" s="151"/>
      <c r="CP149" s="151"/>
      <c r="CQ149" s="151"/>
      <c r="CR149" s="151"/>
      <c r="CS149" s="151"/>
      <c r="CT149" s="151"/>
      <c r="CU149" s="151"/>
      <c r="CV149" s="151"/>
      <c r="CW149" s="151"/>
      <c r="CX149" s="151"/>
      <c r="CY149" s="151"/>
      <c r="CZ149" s="151"/>
      <c r="DA149" s="151"/>
      <c r="DB149" s="151"/>
      <c r="DC149" s="151"/>
      <c r="DD149" s="151"/>
      <c r="DE149" s="151"/>
      <c r="DF149" s="151"/>
      <c r="DG149" s="151"/>
      <c r="DH149" s="39"/>
      <c r="DI149" s="39"/>
      <c r="DJ149" s="3"/>
      <c r="DK149" s="3"/>
      <c r="DL149" s="3"/>
      <c r="DM149" s="3"/>
    </row>
    <row r="150" ht="19.5" customHeight="1">
      <c r="A150" s="146" t="str">
        <f>'Pelan Pengambilan'!B78</f>
        <v/>
      </c>
      <c r="B150" s="147" t="str">
        <f>'Pelan Pengambilan'!C78</f>
        <v/>
      </c>
      <c r="C150" s="146" t="str">
        <f t="array" ref="C150">IFERROR(IF(INDEX(Strategi!$F$5:$F$84,MATCH(LARGE(Strategi!$K$5:$K$84,73),Strategi!$K$5:$K$84,0))="","","("&amp;COUNTIFS('Pelan Pengambilan'!$B$6:$B$78,'Pelan Pengambilan'!$B78,'Pelan Pengambilan'!$C$6:$C$78,'Pelan Pengambilan'!$C78)&amp;") "&amp;INDEX(Strategi!$F$5:$F$84,MATCH(LARGE(Strategi!$K$5:$K$84,73),Strategi!$K$5:$K$84,0))),"")</f>
        <v/>
      </c>
      <c r="D150" s="148" t="s">
        <v>275</v>
      </c>
      <c r="E150" s="149" t="str">
        <f>IFERROR(IF(COUNT('Pelan Pengambilan'!H78,'Pelan Pengambilan'!J78,'Pelan Pengambilan'!L78,'Pelan Pengambilan'!N78,'Pelan Pengambilan'!P78,'Pelan Pengambilan'!R78,'Pelan Pengambilan'!T78,'Pelan Pengambilan'!V78,'Pelan Pengambilan'!X78,'Pelan Pengambilan'!Z78,'Pelan Pengambilan'!AB78,'Pelan Pengambilan'!AD78)=0,"",COUNT('Pelan Pengambilan'!I78,'Pelan Pengambilan'!K78,'Pelan Pengambilan'!M78,'Pelan Pengambilan'!O78,'Pelan Pengambilan'!Q78,'Pelan Pengambilan'!S78,'Pelan Pengambilan'!U78,'Pelan Pengambilan'!W78,'Pelan Pengambilan'!Y78,'Pelan Pengambilan'!AA78,'Pelan Pengambilan'!AC78,'Pelan Pengambilan'!AE78)/COUNT('Pelan Pengambilan'!H78,'Pelan Pengambilan'!J78,'Pelan Pengambilan'!L78,'Pelan Pengambilan'!N78,'Pelan Pengambilan'!P78,'Pelan Pengambilan'!R78,'Pelan Pengambilan'!T78,'Pelan Pengambilan'!V78,'Pelan Pengambilan'!X78,'Pelan Pengambilan'!Z78,'Pelan Pengambilan'!AB78,'Pelan Pengambilan'!AD78)),"")</f>
        <v/>
      </c>
      <c r="F150" s="150" t="str">
        <f>IFERROR(IF('Pelan Pengambilan'!G78="","",'Pelan Pengambilan'!G78),"")</f>
        <v/>
      </c>
      <c r="G150" s="151"/>
      <c r="H150" s="151"/>
      <c r="I150" s="151"/>
      <c r="J150" s="151"/>
      <c r="K150" s="151"/>
      <c r="L150" s="151"/>
      <c r="M150" s="151"/>
      <c r="N150" s="151"/>
      <c r="O150" s="151"/>
      <c r="P150" s="151"/>
      <c r="Q150" s="151"/>
      <c r="R150" s="151"/>
      <c r="S150" s="151"/>
      <c r="T150" s="151"/>
      <c r="U150" s="151"/>
      <c r="V150" s="151"/>
      <c r="W150" s="151"/>
      <c r="X150" s="151"/>
      <c r="Y150" s="151"/>
      <c r="Z150" s="151"/>
      <c r="AA150" s="151"/>
      <c r="AB150" s="151"/>
      <c r="AC150" s="151"/>
      <c r="AD150" s="151"/>
      <c r="AE150" s="151"/>
      <c r="AF150" s="151"/>
      <c r="AG150" s="151"/>
      <c r="AH150" s="151"/>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c r="BI150" s="151"/>
      <c r="BJ150" s="151"/>
      <c r="BK150" s="151"/>
      <c r="BL150" s="151"/>
      <c r="BM150" s="151"/>
      <c r="BN150" s="151"/>
      <c r="BO150" s="151"/>
      <c r="BP150" s="151"/>
      <c r="BQ150" s="151"/>
      <c r="BR150" s="151"/>
      <c r="BS150" s="151"/>
      <c r="BT150" s="151"/>
      <c r="BU150" s="151"/>
      <c r="BV150" s="151"/>
      <c r="BW150" s="151"/>
      <c r="BX150" s="151"/>
      <c r="BY150" s="151"/>
      <c r="BZ150" s="151"/>
      <c r="CA150" s="151"/>
      <c r="CB150" s="151"/>
      <c r="CC150" s="151"/>
      <c r="CD150" s="151"/>
      <c r="CE150" s="151"/>
      <c r="CF150" s="151"/>
      <c r="CG150" s="151"/>
      <c r="CH150" s="151"/>
      <c r="CI150" s="151"/>
      <c r="CJ150" s="151"/>
      <c r="CK150" s="151"/>
      <c r="CL150" s="151"/>
      <c r="CM150" s="151"/>
      <c r="CN150" s="151"/>
      <c r="CO150" s="151"/>
      <c r="CP150" s="151"/>
      <c r="CQ150" s="151"/>
      <c r="CR150" s="151"/>
      <c r="CS150" s="151"/>
      <c r="CT150" s="151"/>
      <c r="CU150" s="151"/>
      <c r="CV150" s="151"/>
      <c r="CW150" s="151"/>
      <c r="CX150" s="151"/>
      <c r="CY150" s="151"/>
      <c r="CZ150" s="151"/>
      <c r="DA150" s="151"/>
      <c r="DB150" s="151"/>
      <c r="DC150" s="151"/>
      <c r="DD150" s="151"/>
      <c r="DE150" s="151"/>
      <c r="DF150" s="151"/>
      <c r="DG150" s="151"/>
      <c r="DH150" s="147" t="str">
        <f>'Pelan Pengambilan'!AF78</f>
        <v/>
      </c>
      <c r="DI150" s="147"/>
      <c r="DJ150" s="3">
        <f>IFERROR(MIN('Pelan Pengambilan'!H78,'Pelan Pengambilan'!J78,'Pelan Pengambilan'!L78,'Pelan Pengambilan'!N78,'Pelan Pengambilan'!P78,'Pelan Pengambilan'!R78,'Pelan Pengambilan'!T78,'Pelan Pengambilan'!V78,'Pelan Pengambilan'!X78,'Pelan Pengambilan'!Z78,'Pelan Pengambilan'!AB78,'Pelan Pengambilan'!AD78),"")</f>
        <v>0</v>
      </c>
      <c r="DK150" s="3">
        <f>IFERROR(MAX('Pelan Pengambilan'!H78,'Pelan Pengambilan'!J78,'Pelan Pengambilan'!L78,'Pelan Pengambilan'!N78,'Pelan Pengambilan'!P78,'Pelan Pengambilan'!R78,'Pelan Pengambilan'!T78,'Pelan Pengambilan'!V78,'Pelan Pengambilan'!X78,'Pelan Pengambilan'!Z78,'Pelan Pengambilan'!AB78,'Pelan Pengambilan'!AD78),"")</f>
        <v>0</v>
      </c>
      <c r="DL150" s="3">
        <f>IFERROR(MIN('Pelan Pengambilan'!I78,'Pelan Pengambilan'!K78,'Pelan Pengambilan'!M78,'Pelan Pengambilan'!O78,'Pelan Pengambilan'!Q78,'Pelan Pengambilan'!S78,'Pelan Pengambilan'!U78,'Pelan Pengambilan'!W78,'Pelan Pengambilan'!Y78,'Pelan Pengambilan'!AA78,'Pelan Pengambilan'!AC78,'Pelan Pengambilan'!AE78),"")</f>
        <v>0</v>
      </c>
      <c r="DM150" s="3">
        <f>IFERROR(MAX('Pelan Pengambilan'!I78,'Pelan Pengambilan'!K78,'Pelan Pengambilan'!M78,'Pelan Pengambilan'!O78,'Pelan Pengambilan'!Q78,'Pelan Pengambilan'!S78,'Pelan Pengambilan'!U78,'Pelan Pengambilan'!W78,'Pelan Pengambilan'!Y78,'Pelan Pengambilan'!AA78,'Pelan Pengambilan'!AC78,'Pelan Pengambilan'!AE78),"")</f>
        <v>0</v>
      </c>
    </row>
    <row r="151" ht="19.5" customHeight="1">
      <c r="A151" s="39"/>
      <c r="B151" s="39"/>
      <c r="C151" s="39"/>
      <c r="D151" s="148" t="s">
        <v>276</v>
      </c>
      <c r="E151" s="39"/>
      <c r="F151" s="39"/>
      <c r="G151" s="151"/>
      <c r="H151" s="151"/>
      <c r="I151" s="151"/>
      <c r="J151" s="151"/>
      <c r="K151" s="151"/>
      <c r="L151" s="151"/>
      <c r="M151" s="151"/>
      <c r="N151" s="151"/>
      <c r="O151" s="151"/>
      <c r="P151" s="151"/>
      <c r="Q151" s="151"/>
      <c r="R151" s="151"/>
      <c r="S151" s="151"/>
      <c r="T151" s="151"/>
      <c r="U151" s="151"/>
      <c r="V151" s="151"/>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c r="BI151" s="151"/>
      <c r="BJ151" s="151"/>
      <c r="BK151" s="151"/>
      <c r="BL151" s="151"/>
      <c r="BM151" s="151"/>
      <c r="BN151" s="151"/>
      <c r="BO151" s="151"/>
      <c r="BP151" s="151"/>
      <c r="BQ151" s="151"/>
      <c r="BR151" s="151"/>
      <c r="BS151" s="151"/>
      <c r="BT151" s="151"/>
      <c r="BU151" s="151"/>
      <c r="BV151" s="151"/>
      <c r="BW151" s="151"/>
      <c r="BX151" s="151"/>
      <c r="BY151" s="151"/>
      <c r="BZ151" s="151"/>
      <c r="CA151" s="151"/>
      <c r="CB151" s="151"/>
      <c r="CC151" s="151"/>
      <c r="CD151" s="151"/>
      <c r="CE151" s="151"/>
      <c r="CF151" s="151"/>
      <c r="CG151" s="151"/>
      <c r="CH151" s="151"/>
      <c r="CI151" s="151"/>
      <c r="CJ151" s="151"/>
      <c r="CK151" s="151"/>
      <c r="CL151" s="151"/>
      <c r="CM151" s="151"/>
      <c r="CN151" s="151"/>
      <c r="CO151" s="151"/>
      <c r="CP151" s="151"/>
      <c r="CQ151" s="151"/>
      <c r="CR151" s="151"/>
      <c r="CS151" s="151"/>
      <c r="CT151" s="151"/>
      <c r="CU151" s="151"/>
      <c r="CV151" s="151"/>
      <c r="CW151" s="151"/>
      <c r="CX151" s="151"/>
      <c r="CY151" s="151"/>
      <c r="CZ151" s="151"/>
      <c r="DA151" s="151"/>
      <c r="DB151" s="151"/>
      <c r="DC151" s="151"/>
      <c r="DD151" s="151"/>
      <c r="DE151" s="151"/>
      <c r="DF151" s="151"/>
      <c r="DG151" s="151"/>
      <c r="DH151" s="39"/>
      <c r="DI151" s="39"/>
      <c r="DJ151" s="3"/>
      <c r="DK151" s="3"/>
      <c r="DL151" s="3"/>
      <c r="DM151" s="3"/>
    </row>
    <row r="152" ht="19.5" customHeight="1">
      <c r="A152" s="146" t="str">
        <f>'Pelan Pengambilan'!B79</f>
        <v/>
      </c>
      <c r="B152" s="147" t="str">
        <f>'Pelan Pengambilan'!C79</f>
        <v/>
      </c>
      <c r="C152" s="146" t="str">
        <f t="array" ref="C152">IFERROR(IF(INDEX(Strategi!$F$5:$F$84,MATCH(LARGE(Strategi!$K$5:$K$84,74),Strategi!$K$5:$K$84,0))="","","("&amp;COUNTIFS('Pelan Pengambilan'!$B$6:$B$79,'Pelan Pengambilan'!$B79,'Pelan Pengambilan'!$C$6:$C$79,'Pelan Pengambilan'!$C79)&amp;") "&amp;INDEX(Strategi!$F$5:$F$84,MATCH(LARGE(Strategi!$K$5:$K$84,74),Strategi!$K$5:$K$84,0))),"")</f>
        <v/>
      </c>
      <c r="D152" s="148" t="s">
        <v>275</v>
      </c>
      <c r="E152" s="149" t="str">
        <f>IFERROR(IF(COUNT('Pelan Pengambilan'!H79,'Pelan Pengambilan'!J79,'Pelan Pengambilan'!L79,'Pelan Pengambilan'!N79,'Pelan Pengambilan'!P79,'Pelan Pengambilan'!R79,'Pelan Pengambilan'!T79,'Pelan Pengambilan'!V79,'Pelan Pengambilan'!X79,'Pelan Pengambilan'!Z79,'Pelan Pengambilan'!AB79,'Pelan Pengambilan'!AD79)=0,"",COUNT('Pelan Pengambilan'!I79,'Pelan Pengambilan'!K79,'Pelan Pengambilan'!M79,'Pelan Pengambilan'!O79,'Pelan Pengambilan'!Q79,'Pelan Pengambilan'!S79,'Pelan Pengambilan'!U79,'Pelan Pengambilan'!W79,'Pelan Pengambilan'!Y79,'Pelan Pengambilan'!AA79,'Pelan Pengambilan'!AC79,'Pelan Pengambilan'!AE79)/COUNT('Pelan Pengambilan'!H79,'Pelan Pengambilan'!J79,'Pelan Pengambilan'!L79,'Pelan Pengambilan'!N79,'Pelan Pengambilan'!P79,'Pelan Pengambilan'!R79,'Pelan Pengambilan'!T79,'Pelan Pengambilan'!V79,'Pelan Pengambilan'!X79,'Pelan Pengambilan'!Z79,'Pelan Pengambilan'!AB79,'Pelan Pengambilan'!AD79)),"")</f>
        <v/>
      </c>
      <c r="F152" s="150" t="str">
        <f>IFERROR(IF('Pelan Pengambilan'!G79="","",'Pelan Pengambilan'!G79),"")</f>
        <v/>
      </c>
      <c r="G152" s="151"/>
      <c r="H152" s="151"/>
      <c r="I152" s="151"/>
      <c r="J152" s="151"/>
      <c r="K152" s="151"/>
      <c r="L152" s="151"/>
      <c r="M152" s="151"/>
      <c r="N152" s="151"/>
      <c r="O152" s="151"/>
      <c r="P152" s="151"/>
      <c r="Q152" s="151"/>
      <c r="R152" s="151"/>
      <c r="S152" s="151"/>
      <c r="T152" s="151"/>
      <c r="U152" s="151"/>
      <c r="V152" s="151"/>
      <c r="W152" s="151"/>
      <c r="X152" s="151"/>
      <c r="Y152" s="151"/>
      <c r="Z152" s="151"/>
      <c r="AA152" s="151"/>
      <c r="AB152" s="151"/>
      <c r="AC152" s="151"/>
      <c r="AD152" s="151"/>
      <c r="AE152" s="151"/>
      <c r="AF152" s="151"/>
      <c r="AG152" s="151"/>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c r="BI152" s="151"/>
      <c r="BJ152" s="151"/>
      <c r="BK152" s="151"/>
      <c r="BL152" s="151"/>
      <c r="BM152" s="151"/>
      <c r="BN152" s="151"/>
      <c r="BO152" s="151"/>
      <c r="BP152" s="151"/>
      <c r="BQ152" s="151"/>
      <c r="BR152" s="151"/>
      <c r="BS152" s="151"/>
      <c r="BT152" s="151"/>
      <c r="BU152" s="151"/>
      <c r="BV152" s="151"/>
      <c r="BW152" s="151"/>
      <c r="BX152" s="151"/>
      <c r="BY152" s="151"/>
      <c r="BZ152" s="151"/>
      <c r="CA152" s="151"/>
      <c r="CB152" s="151"/>
      <c r="CC152" s="151"/>
      <c r="CD152" s="151"/>
      <c r="CE152" s="151"/>
      <c r="CF152" s="151"/>
      <c r="CG152" s="151"/>
      <c r="CH152" s="151"/>
      <c r="CI152" s="151"/>
      <c r="CJ152" s="151"/>
      <c r="CK152" s="151"/>
      <c r="CL152" s="151"/>
      <c r="CM152" s="151"/>
      <c r="CN152" s="151"/>
      <c r="CO152" s="151"/>
      <c r="CP152" s="151"/>
      <c r="CQ152" s="151"/>
      <c r="CR152" s="151"/>
      <c r="CS152" s="151"/>
      <c r="CT152" s="151"/>
      <c r="CU152" s="151"/>
      <c r="CV152" s="151"/>
      <c r="CW152" s="151"/>
      <c r="CX152" s="151"/>
      <c r="CY152" s="151"/>
      <c r="CZ152" s="151"/>
      <c r="DA152" s="151"/>
      <c r="DB152" s="151"/>
      <c r="DC152" s="151"/>
      <c r="DD152" s="151"/>
      <c r="DE152" s="151"/>
      <c r="DF152" s="151"/>
      <c r="DG152" s="151"/>
      <c r="DH152" s="147" t="str">
        <f>'Pelan Pengambilan'!AF79</f>
        <v/>
      </c>
      <c r="DI152" s="147"/>
      <c r="DJ152" s="3">
        <f>IFERROR(MIN('Pelan Pengambilan'!H79,'Pelan Pengambilan'!J79,'Pelan Pengambilan'!L79,'Pelan Pengambilan'!N79,'Pelan Pengambilan'!P79,'Pelan Pengambilan'!R79,'Pelan Pengambilan'!T79,'Pelan Pengambilan'!V79,'Pelan Pengambilan'!X79,'Pelan Pengambilan'!Z79,'Pelan Pengambilan'!AB79,'Pelan Pengambilan'!AD79),"")</f>
        <v>0</v>
      </c>
      <c r="DK152" s="3">
        <f>IFERROR(MAX('Pelan Pengambilan'!H79,'Pelan Pengambilan'!J79,'Pelan Pengambilan'!L79,'Pelan Pengambilan'!N79,'Pelan Pengambilan'!P79,'Pelan Pengambilan'!R79,'Pelan Pengambilan'!T79,'Pelan Pengambilan'!V79,'Pelan Pengambilan'!X79,'Pelan Pengambilan'!Z79,'Pelan Pengambilan'!AB79,'Pelan Pengambilan'!AD79),"")</f>
        <v>0</v>
      </c>
      <c r="DL152" s="3">
        <f>IFERROR(MIN('Pelan Pengambilan'!I79,'Pelan Pengambilan'!K79,'Pelan Pengambilan'!M79,'Pelan Pengambilan'!O79,'Pelan Pengambilan'!Q79,'Pelan Pengambilan'!S79,'Pelan Pengambilan'!U79,'Pelan Pengambilan'!W79,'Pelan Pengambilan'!Y79,'Pelan Pengambilan'!AA79,'Pelan Pengambilan'!AC79,'Pelan Pengambilan'!AE79),"")</f>
        <v>0</v>
      </c>
      <c r="DM152" s="3">
        <f>IFERROR(MAX('Pelan Pengambilan'!I79,'Pelan Pengambilan'!K79,'Pelan Pengambilan'!M79,'Pelan Pengambilan'!O79,'Pelan Pengambilan'!Q79,'Pelan Pengambilan'!S79,'Pelan Pengambilan'!U79,'Pelan Pengambilan'!W79,'Pelan Pengambilan'!Y79,'Pelan Pengambilan'!AA79,'Pelan Pengambilan'!AC79,'Pelan Pengambilan'!AE79),"")</f>
        <v>0</v>
      </c>
    </row>
    <row r="153" ht="19.5" customHeight="1">
      <c r="A153" s="39"/>
      <c r="B153" s="39"/>
      <c r="C153" s="39"/>
      <c r="D153" s="148" t="s">
        <v>276</v>
      </c>
      <c r="E153" s="39"/>
      <c r="F153" s="39"/>
      <c r="G153" s="151"/>
      <c r="H153" s="151"/>
      <c r="I153" s="151"/>
      <c r="J153" s="151"/>
      <c r="K153" s="151"/>
      <c r="L153" s="151"/>
      <c r="M153" s="151"/>
      <c r="N153" s="151"/>
      <c r="O153" s="151"/>
      <c r="P153" s="151"/>
      <c r="Q153" s="151"/>
      <c r="R153" s="151"/>
      <c r="S153" s="151"/>
      <c r="T153" s="151"/>
      <c r="U153" s="151"/>
      <c r="V153" s="151"/>
      <c r="W153" s="151"/>
      <c r="X153" s="151"/>
      <c r="Y153" s="151"/>
      <c r="Z153" s="151"/>
      <c r="AA153" s="151"/>
      <c r="AB153" s="151"/>
      <c r="AC153" s="151"/>
      <c r="AD153" s="151"/>
      <c r="AE153" s="151"/>
      <c r="AF153" s="151"/>
      <c r="AG153" s="151"/>
      <c r="AH153" s="151"/>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c r="BI153" s="151"/>
      <c r="BJ153" s="151"/>
      <c r="BK153" s="151"/>
      <c r="BL153" s="151"/>
      <c r="BM153" s="151"/>
      <c r="BN153" s="151"/>
      <c r="BO153" s="151"/>
      <c r="BP153" s="151"/>
      <c r="BQ153" s="151"/>
      <c r="BR153" s="151"/>
      <c r="BS153" s="151"/>
      <c r="BT153" s="151"/>
      <c r="BU153" s="151"/>
      <c r="BV153" s="151"/>
      <c r="BW153" s="151"/>
      <c r="BX153" s="151"/>
      <c r="BY153" s="151"/>
      <c r="BZ153" s="151"/>
      <c r="CA153" s="151"/>
      <c r="CB153" s="151"/>
      <c r="CC153" s="151"/>
      <c r="CD153" s="151"/>
      <c r="CE153" s="151"/>
      <c r="CF153" s="151"/>
      <c r="CG153" s="151"/>
      <c r="CH153" s="151"/>
      <c r="CI153" s="151"/>
      <c r="CJ153" s="151"/>
      <c r="CK153" s="151"/>
      <c r="CL153" s="151"/>
      <c r="CM153" s="151"/>
      <c r="CN153" s="151"/>
      <c r="CO153" s="151"/>
      <c r="CP153" s="151"/>
      <c r="CQ153" s="151"/>
      <c r="CR153" s="151"/>
      <c r="CS153" s="151"/>
      <c r="CT153" s="151"/>
      <c r="CU153" s="151"/>
      <c r="CV153" s="151"/>
      <c r="CW153" s="151"/>
      <c r="CX153" s="151"/>
      <c r="CY153" s="151"/>
      <c r="CZ153" s="151"/>
      <c r="DA153" s="151"/>
      <c r="DB153" s="151"/>
      <c r="DC153" s="151"/>
      <c r="DD153" s="151"/>
      <c r="DE153" s="151"/>
      <c r="DF153" s="151"/>
      <c r="DG153" s="151"/>
      <c r="DH153" s="39"/>
      <c r="DI153" s="39"/>
      <c r="DJ153" s="3"/>
      <c r="DK153" s="3"/>
      <c r="DL153" s="3"/>
      <c r="DM153" s="3"/>
    </row>
    <row r="154" ht="19.5" customHeight="1">
      <c r="A154" s="146" t="str">
        <f>'Pelan Pengambilan'!B80</f>
        <v/>
      </c>
      <c r="B154" s="147" t="str">
        <f>'Pelan Pengambilan'!C80</f>
        <v/>
      </c>
      <c r="C154" s="146" t="str">
        <f t="array" ref="C154">IFERROR(IF(INDEX(Strategi!$F$5:$F$84,MATCH(LARGE(Strategi!$K$5:$K$84,75),Strategi!$K$5:$K$84,0))="","","("&amp;COUNTIFS('Pelan Pengambilan'!$B$6:$B$80,'Pelan Pengambilan'!$B80,'Pelan Pengambilan'!$C$6:$C$80,'Pelan Pengambilan'!$C80)&amp;") "&amp;INDEX(Strategi!$F$5:$F$84,MATCH(LARGE(Strategi!$K$5:$K$84,75),Strategi!$K$5:$K$84,0))),"")</f>
        <v/>
      </c>
      <c r="D154" s="148" t="s">
        <v>275</v>
      </c>
      <c r="E154" s="149" t="str">
        <f>IFERROR(IF(COUNT('Pelan Pengambilan'!H80,'Pelan Pengambilan'!J80,'Pelan Pengambilan'!L80,'Pelan Pengambilan'!N80,'Pelan Pengambilan'!P80,'Pelan Pengambilan'!R80,'Pelan Pengambilan'!T80,'Pelan Pengambilan'!V80,'Pelan Pengambilan'!X80,'Pelan Pengambilan'!Z80,'Pelan Pengambilan'!AB80,'Pelan Pengambilan'!AD80)=0,"",COUNT('Pelan Pengambilan'!I80,'Pelan Pengambilan'!K80,'Pelan Pengambilan'!M80,'Pelan Pengambilan'!O80,'Pelan Pengambilan'!Q80,'Pelan Pengambilan'!S80,'Pelan Pengambilan'!U80,'Pelan Pengambilan'!W80,'Pelan Pengambilan'!Y80,'Pelan Pengambilan'!AA80,'Pelan Pengambilan'!AC80,'Pelan Pengambilan'!AE80)/COUNT('Pelan Pengambilan'!H80,'Pelan Pengambilan'!J80,'Pelan Pengambilan'!L80,'Pelan Pengambilan'!N80,'Pelan Pengambilan'!P80,'Pelan Pengambilan'!R80,'Pelan Pengambilan'!T80,'Pelan Pengambilan'!V80,'Pelan Pengambilan'!X80,'Pelan Pengambilan'!Z80,'Pelan Pengambilan'!AB80,'Pelan Pengambilan'!AD80)),"")</f>
        <v/>
      </c>
      <c r="F154" s="150" t="str">
        <f>IFERROR(IF('Pelan Pengambilan'!G80="","",'Pelan Pengambilan'!G80),"")</f>
        <v/>
      </c>
      <c r="G154" s="151"/>
      <c r="H154" s="151"/>
      <c r="I154" s="151"/>
      <c r="J154" s="151"/>
      <c r="K154" s="151"/>
      <c r="L154" s="151"/>
      <c r="M154" s="151"/>
      <c r="N154" s="151"/>
      <c r="O154" s="151"/>
      <c r="P154" s="151"/>
      <c r="Q154" s="151"/>
      <c r="R154" s="151"/>
      <c r="S154" s="151"/>
      <c r="T154" s="151"/>
      <c r="U154" s="151"/>
      <c r="V154" s="151"/>
      <c r="W154" s="151"/>
      <c r="X154" s="151"/>
      <c r="Y154" s="151"/>
      <c r="Z154" s="151"/>
      <c r="AA154" s="151"/>
      <c r="AB154" s="151"/>
      <c r="AC154" s="151"/>
      <c r="AD154" s="151"/>
      <c r="AE154" s="151"/>
      <c r="AF154" s="151"/>
      <c r="AG154" s="151"/>
      <c r="AH154" s="151"/>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c r="BI154" s="151"/>
      <c r="BJ154" s="151"/>
      <c r="BK154" s="151"/>
      <c r="BL154" s="151"/>
      <c r="BM154" s="151"/>
      <c r="BN154" s="151"/>
      <c r="BO154" s="151"/>
      <c r="BP154" s="151"/>
      <c r="BQ154" s="151"/>
      <c r="BR154" s="151"/>
      <c r="BS154" s="151"/>
      <c r="BT154" s="151"/>
      <c r="BU154" s="151"/>
      <c r="BV154" s="151"/>
      <c r="BW154" s="151"/>
      <c r="BX154" s="151"/>
      <c r="BY154" s="151"/>
      <c r="BZ154" s="151"/>
      <c r="CA154" s="151"/>
      <c r="CB154" s="151"/>
      <c r="CC154" s="151"/>
      <c r="CD154" s="151"/>
      <c r="CE154" s="151"/>
      <c r="CF154" s="151"/>
      <c r="CG154" s="151"/>
      <c r="CH154" s="151"/>
      <c r="CI154" s="151"/>
      <c r="CJ154" s="151"/>
      <c r="CK154" s="151"/>
      <c r="CL154" s="151"/>
      <c r="CM154" s="151"/>
      <c r="CN154" s="151"/>
      <c r="CO154" s="151"/>
      <c r="CP154" s="151"/>
      <c r="CQ154" s="151"/>
      <c r="CR154" s="151"/>
      <c r="CS154" s="151"/>
      <c r="CT154" s="151"/>
      <c r="CU154" s="151"/>
      <c r="CV154" s="151"/>
      <c r="CW154" s="151"/>
      <c r="CX154" s="151"/>
      <c r="CY154" s="151"/>
      <c r="CZ154" s="151"/>
      <c r="DA154" s="151"/>
      <c r="DB154" s="151"/>
      <c r="DC154" s="151"/>
      <c r="DD154" s="151"/>
      <c r="DE154" s="151"/>
      <c r="DF154" s="151"/>
      <c r="DG154" s="151"/>
      <c r="DH154" s="147" t="str">
        <f>'Pelan Pengambilan'!AF80</f>
        <v/>
      </c>
      <c r="DI154" s="147"/>
      <c r="DJ154" s="3">
        <f>IFERROR(MIN('Pelan Pengambilan'!H80,'Pelan Pengambilan'!J80,'Pelan Pengambilan'!L80,'Pelan Pengambilan'!N80,'Pelan Pengambilan'!P80,'Pelan Pengambilan'!R80,'Pelan Pengambilan'!T80,'Pelan Pengambilan'!V80,'Pelan Pengambilan'!X80,'Pelan Pengambilan'!Z80,'Pelan Pengambilan'!AB80,'Pelan Pengambilan'!AD80),"")</f>
        <v>0</v>
      </c>
      <c r="DK154" s="3">
        <f>IFERROR(MAX('Pelan Pengambilan'!H80,'Pelan Pengambilan'!J80,'Pelan Pengambilan'!L80,'Pelan Pengambilan'!N80,'Pelan Pengambilan'!P80,'Pelan Pengambilan'!R80,'Pelan Pengambilan'!T80,'Pelan Pengambilan'!V80,'Pelan Pengambilan'!X80,'Pelan Pengambilan'!Z80,'Pelan Pengambilan'!AB80,'Pelan Pengambilan'!AD80),"")</f>
        <v>0</v>
      </c>
      <c r="DL154" s="3">
        <f>IFERROR(MIN('Pelan Pengambilan'!I80,'Pelan Pengambilan'!K80,'Pelan Pengambilan'!M80,'Pelan Pengambilan'!O80,'Pelan Pengambilan'!Q80,'Pelan Pengambilan'!S80,'Pelan Pengambilan'!U80,'Pelan Pengambilan'!W80,'Pelan Pengambilan'!Y80,'Pelan Pengambilan'!AA80,'Pelan Pengambilan'!AC80,'Pelan Pengambilan'!AE80),"")</f>
        <v>0</v>
      </c>
      <c r="DM154" s="3">
        <f>IFERROR(MAX('Pelan Pengambilan'!I80,'Pelan Pengambilan'!K80,'Pelan Pengambilan'!M80,'Pelan Pengambilan'!O80,'Pelan Pengambilan'!Q80,'Pelan Pengambilan'!S80,'Pelan Pengambilan'!U80,'Pelan Pengambilan'!W80,'Pelan Pengambilan'!Y80,'Pelan Pengambilan'!AA80,'Pelan Pengambilan'!AC80,'Pelan Pengambilan'!AE80),"")</f>
        <v>0</v>
      </c>
    </row>
    <row r="155" ht="19.5" customHeight="1">
      <c r="A155" s="39"/>
      <c r="B155" s="39"/>
      <c r="C155" s="39"/>
      <c r="D155" s="148" t="s">
        <v>276</v>
      </c>
      <c r="E155" s="39"/>
      <c r="F155" s="39"/>
      <c r="G155" s="151"/>
      <c r="H155" s="151"/>
      <c r="I155" s="151"/>
      <c r="J155" s="151"/>
      <c r="K155" s="151"/>
      <c r="L155" s="151"/>
      <c r="M155" s="151"/>
      <c r="N155" s="151"/>
      <c r="O155" s="151"/>
      <c r="P155" s="151"/>
      <c r="Q155" s="151"/>
      <c r="R155" s="151"/>
      <c r="S155" s="151"/>
      <c r="T155" s="151"/>
      <c r="U155" s="151"/>
      <c r="V155" s="151"/>
      <c r="W155" s="151"/>
      <c r="X155" s="151"/>
      <c r="Y155" s="151"/>
      <c r="Z155" s="151"/>
      <c r="AA155" s="151"/>
      <c r="AB155" s="151"/>
      <c r="AC155" s="151"/>
      <c r="AD155" s="151"/>
      <c r="AE155" s="151"/>
      <c r="AF155" s="151"/>
      <c r="AG155" s="151"/>
      <c r="AH155" s="151"/>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c r="BI155" s="151"/>
      <c r="BJ155" s="151"/>
      <c r="BK155" s="151"/>
      <c r="BL155" s="151"/>
      <c r="BM155" s="151"/>
      <c r="BN155" s="151"/>
      <c r="BO155" s="151"/>
      <c r="BP155" s="151"/>
      <c r="BQ155" s="151"/>
      <c r="BR155" s="151"/>
      <c r="BS155" s="151"/>
      <c r="BT155" s="151"/>
      <c r="BU155" s="151"/>
      <c r="BV155" s="151"/>
      <c r="BW155" s="151"/>
      <c r="BX155" s="151"/>
      <c r="BY155" s="151"/>
      <c r="BZ155" s="151"/>
      <c r="CA155" s="151"/>
      <c r="CB155" s="151"/>
      <c r="CC155" s="151"/>
      <c r="CD155" s="151"/>
      <c r="CE155" s="151"/>
      <c r="CF155" s="151"/>
      <c r="CG155" s="151"/>
      <c r="CH155" s="151"/>
      <c r="CI155" s="151"/>
      <c r="CJ155" s="151"/>
      <c r="CK155" s="151"/>
      <c r="CL155" s="151"/>
      <c r="CM155" s="151"/>
      <c r="CN155" s="151"/>
      <c r="CO155" s="151"/>
      <c r="CP155" s="151"/>
      <c r="CQ155" s="151"/>
      <c r="CR155" s="151"/>
      <c r="CS155" s="151"/>
      <c r="CT155" s="151"/>
      <c r="CU155" s="151"/>
      <c r="CV155" s="151"/>
      <c r="CW155" s="151"/>
      <c r="CX155" s="151"/>
      <c r="CY155" s="151"/>
      <c r="CZ155" s="151"/>
      <c r="DA155" s="151"/>
      <c r="DB155" s="151"/>
      <c r="DC155" s="151"/>
      <c r="DD155" s="151"/>
      <c r="DE155" s="151"/>
      <c r="DF155" s="151"/>
      <c r="DG155" s="151"/>
      <c r="DH155" s="39"/>
      <c r="DI155" s="39"/>
      <c r="DJ155" s="3"/>
      <c r="DK155" s="3"/>
      <c r="DL155" s="3"/>
      <c r="DM155" s="3"/>
    </row>
    <row r="156" ht="19.5" customHeight="1">
      <c r="A156" s="146" t="str">
        <f>'Pelan Pengambilan'!B81</f>
        <v/>
      </c>
      <c r="B156" s="147" t="str">
        <f>'Pelan Pengambilan'!C81</f>
        <v/>
      </c>
      <c r="C156" s="146" t="str">
        <f t="array" ref="C156">IFERROR(IF(INDEX(Strategi!$F$5:$F$84,MATCH(LARGE(Strategi!$K$5:$K$84,76),Strategi!$K$5:$K$84,0))="","","("&amp;COUNTIFS('Pelan Pengambilan'!$B$6:$B$81,'Pelan Pengambilan'!$B81,'Pelan Pengambilan'!$C$6:$C$81,'Pelan Pengambilan'!$C81)&amp;") "&amp;INDEX(Strategi!$F$5:$F$84,MATCH(LARGE(Strategi!$K$5:$K$84,76),Strategi!$K$5:$K$84,0))),"")</f>
        <v/>
      </c>
      <c r="D156" s="148" t="s">
        <v>275</v>
      </c>
      <c r="E156" s="149" t="str">
        <f>IFERROR(IF(COUNT('Pelan Pengambilan'!H81,'Pelan Pengambilan'!J81,'Pelan Pengambilan'!L81,'Pelan Pengambilan'!N81,'Pelan Pengambilan'!P81,'Pelan Pengambilan'!R81,'Pelan Pengambilan'!T81,'Pelan Pengambilan'!V81,'Pelan Pengambilan'!X81,'Pelan Pengambilan'!Z81,'Pelan Pengambilan'!AB81,'Pelan Pengambilan'!AD81)=0,"",COUNT('Pelan Pengambilan'!I81,'Pelan Pengambilan'!K81,'Pelan Pengambilan'!M81,'Pelan Pengambilan'!O81,'Pelan Pengambilan'!Q81,'Pelan Pengambilan'!S81,'Pelan Pengambilan'!U81,'Pelan Pengambilan'!W81,'Pelan Pengambilan'!Y81,'Pelan Pengambilan'!AA81,'Pelan Pengambilan'!AC81,'Pelan Pengambilan'!AE81)/COUNT('Pelan Pengambilan'!H81,'Pelan Pengambilan'!J81,'Pelan Pengambilan'!L81,'Pelan Pengambilan'!N81,'Pelan Pengambilan'!P81,'Pelan Pengambilan'!R81,'Pelan Pengambilan'!T81,'Pelan Pengambilan'!V81,'Pelan Pengambilan'!X81,'Pelan Pengambilan'!Z81,'Pelan Pengambilan'!AB81,'Pelan Pengambilan'!AD81)),"")</f>
        <v/>
      </c>
      <c r="F156" s="150" t="str">
        <f>IFERROR(IF('Pelan Pengambilan'!G81="","",'Pelan Pengambilan'!G81),"")</f>
        <v/>
      </c>
      <c r="G156" s="151"/>
      <c r="H156" s="151"/>
      <c r="I156" s="151"/>
      <c r="J156" s="151"/>
      <c r="K156" s="151"/>
      <c r="L156" s="151"/>
      <c r="M156" s="151"/>
      <c r="N156" s="151"/>
      <c r="O156" s="151"/>
      <c r="P156" s="151"/>
      <c r="Q156" s="151"/>
      <c r="R156" s="151"/>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c r="BI156" s="151"/>
      <c r="BJ156" s="151"/>
      <c r="BK156" s="151"/>
      <c r="BL156" s="151"/>
      <c r="BM156" s="151"/>
      <c r="BN156" s="151"/>
      <c r="BO156" s="151"/>
      <c r="BP156" s="151"/>
      <c r="BQ156" s="151"/>
      <c r="BR156" s="151"/>
      <c r="BS156" s="151"/>
      <c r="BT156" s="151"/>
      <c r="BU156" s="151"/>
      <c r="BV156" s="151"/>
      <c r="BW156" s="151"/>
      <c r="BX156" s="151"/>
      <c r="BY156" s="151"/>
      <c r="BZ156" s="151"/>
      <c r="CA156" s="151"/>
      <c r="CB156" s="151"/>
      <c r="CC156" s="151"/>
      <c r="CD156" s="151"/>
      <c r="CE156" s="151"/>
      <c r="CF156" s="151"/>
      <c r="CG156" s="151"/>
      <c r="CH156" s="151"/>
      <c r="CI156" s="151"/>
      <c r="CJ156" s="151"/>
      <c r="CK156" s="151"/>
      <c r="CL156" s="151"/>
      <c r="CM156" s="151"/>
      <c r="CN156" s="151"/>
      <c r="CO156" s="151"/>
      <c r="CP156" s="151"/>
      <c r="CQ156" s="151"/>
      <c r="CR156" s="151"/>
      <c r="CS156" s="151"/>
      <c r="CT156" s="151"/>
      <c r="CU156" s="151"/>
      <c r="CV156" s="151"/>
      <c r="CW156" s="151"/>
      <c r="CX156" s="151"/>
      <c r="CY156" s="151"/>
      <c r="CZ156" s="151"/>
      <c r="DA156" s="151"/>
      <c r="DB156" s="151"/>
      <c r="DC156" s="151"/>
      <c r="DD156" s="151"/>
      <c r="DE156" s="151"/>
      <c r="DF156" s="151"/>
      <c r="DG156" s="151"/>
      <c r="DH156" s="147" t="str">
        <f>'Pelan Pengambilan'!AF81</f>
        <v/>
      </c>
      <c r="DI156" s="147"/>
      <c r="DJ156" s="3">
        <f>IFERROR(MIN('Pelan Pengambilan'!H81,'Pelan Pengambilan'!J81,'Pelan Pengambilan'!L81,'Pelan Pengambilan'!N81,'Pelan Pengambilan'!P81,'Pelan Pengambilan'!R81,'Pelan Pengambilan'!T81,'Pelan Pengambilan'!V81,'Pelan Pengambilan'!X81,'Pelan Pengambilan'!Z81,'Pelan Pengambilan'!AB81,'Pelan Pengambilan'!AD81),"")</f>
        <v>0</v>
      </c>
      <c r="DK156" s="3">
        <f>IFERROR(MAX('Pelan Pengambilan'!H81,'Pelan Pengambilan'!J81,'Pelan Pengambilan'!L81,'Pelan Pengambilan'!N81,'Pelan Pengambilan'!P81,'Pelan Pengambilan'!R81,'Pelan Pengambilan'!T81,'Pelan Pengambilan'!V81,'Pelan Pengambilan'!X81,'Pelan Pengambilan'!Z81,'Pelan Pengambilan'!AB81,'Pelan Pengambilan'!AD81),"")</f>
        <v>0</v>
      </c>
      <c r="DL156" s="3">
        <f>IFERROR(MIN('Pelan Pengambilan'!I81,'Pelan Pengambilan'!K81,'Pelan Pengambilan'!M81,'Pelan Pengambilan'!O81,'Pelan Pengambilan'!Q81,'Pelan Pengambilan'!S81,'Pelan Pengambilan'!U81,'Pelan Pengambilan'!W81,'Pelan Pengambilan'!Y81,'Pelan Pengambilan'!AA81,'Pelan Pengambilan'!AC81,'Pelan Pengambilan'!AE81),"")</f>
        <v>0</v>
      </c>
      <c r="DM156" s="3">
        <f>IFERROR(MAX('Pelan Pengambilan'!I81,'Pelan Pengambilan'!K81,'Pelan Pengambilan'!M81,'Pelan Pengambilan'!O81,'Pelan Pengambilan'!Q81,'Pelan Pengambilan'!S81,'Pelan Pengambilan'!U81,'Pelan Pengambilan'!W81,'Pelan Pengambilan'!Y81,'Pelan Pengambilan'!AA81,'Pelan Pengambilan'!AC81,'Pelan Pengambilan'!AE81),"")</f>
        <v>0</v>
      </c>
    </row>
    <row r="157" ht="19.5" customHeight="1">
      <c r="A157" s="39"/>
      <c r="B157" s="39"/>
      <c r="C157" s="39"/>
      <c r="D157" s="148" t="s">
        <v>276</v>
      </c>
      <c r="E157" s="39"/>
      <c r="F157" s="39"/>
      <c r="G157" s="151"/>
      <c r="H157" s="151"/>
      <c r="I157" s="151"/>
      <c r="J157" s="151"/>
      <c r="K157" s="151"/>
      <c r="L157" s="151"/>
      <c r="M157" s="151"/>
      <c r="N157" s="151"/>
      <c r="O157" s="151"/>
      <c r="P157" s="151"/>
      <c r="Q157" s="151"/>
      <c r="R157" s="151"/>
      <c r="S157" s="151"/>
      <c r="T157" s="151"/>
      <c r="U157" s="151"/>
      <c r="V157" s="151"/>
      <c r="W157" s="151"/>
      <c r="X157" s="151"/>
      <c r="Y157" s="151"/>
      <c r="Z157" s="151"/>
      <c r="AA157" s="151"/>
      <c r="AB157" s="151"/>
      <c r="AC157" s="151"/>
      <c r="AD157" s="151"/>
      <c r="AE157" s="151"/>
      <c r="AF157" s="151"/>
      <c r="AG157" s="151"/>
      <c r="AH157" s="151"/>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c r="BI157" s="151"/>
      <c r="BJ157" s="151"/>
      <c r="BK157" s="151"/>
      <c r="BL157" s="151"/>
      <c r="BM157" s="151"/>
      <c r="BN157" s="151"/>
      <c r="BO157" s="151"/>
      <c r="BP157" s="151"/>
      <c r="BQ157" s="151"/>
      <c r="BR157" s="151"/>
      <c r="BS157" s="151"/>
      <c r="BT157" s="151"/>
      <c r="BU157" s="151"/>
      <c r="BV157" s="151"/>
      <c r="BW157" s="151"/>
      <c r="BX157" s="151"/>
      <c r="BY157" s="151"/>
      <c r="BZ157" s="151"/>
      <c r="CA157" s="151"/>
      <c r="CB157" s="151"/>
      <c r="CC157" s="151"/>
      <c r="CD157" s="151"/>
      <c r="CE157" s="151"/>
      <c r="CF157" s="151"/>
      <c r="CG157" s="151"/>
      <c r="CH157" s="151"/>
      <c r="CI157" s="151"/>
      <c r="CJ157" s="151"/>
      <c r="CK157" s="151"/>
      <c r="CL157" s="151"/>
      <c r="CM157" s="151"/>
      <c r="CN157" s="151"/>
      <c r="CO157" s="151"/>
      <c r="CP157" s="151"/>
      <c r="CQ157" s="151"/>
      <c r="CR157" s="151"/>
      <c r="CS157" s="151"/>
      <c r="CT157" s="151"/>
      <c r="CU157" s="151"/>
      <c r="CV157" s="151"/>
      <c r="CW157" s="151"/>
      <c r="CX157" s="151"/>
      <c r="CY157" s="151"/>
      <c r="CZ157" s="151"/>
      <c r="DA157" s="151"/>
      <c r="DB157" s="151"/>
      <c r="DC157" s="151"/>
      <c r="DD157" s="151"/>
      <c r="DE157" s="151"/>
      <c r="DF157" s="151"/>
      <c r="DG157" s="151"/>
      <c r="DH157" s="39"/>
      <c r="DI157" s="39"/>
      <c r="DJ157" s="3"/>
      <c r="DK157" s="3"/>
      <c r="DL157" s="3"/>
      <c r="DM157" s="3"/>
    </row>
    <row r="158" ht="19.5" customHeight="1">
      <c r="A158" s="146" t="str">
        <f>'Pelan Pengambilan'!B82</f>
        <v/>
      </c>
      <c r="B158" s="147" t="str">
        <f>'Pelan Pengambilan'!C82</f>
        <v/>
      </c>
      <c r="C158" s="146" t="str">
        <f t="array" ref="C158">IFERROR(IF(INDEX(Strategi!$F$5:$F$84,MATCH(LARGE(Strategi!$K$5:$K$84,77),Strategi!$K$5:$K$84,0))="","","("&amp;COUNTIFS('Pelan Pengambilan'!$B$6:$B$82,'Pelan Pengambilan'!$B82,'Pelan Pengambilan'!$C$6:$C$82,'Pelan Pengambilan'!$C82)&amp;") "&amp;INDEX(Strategi!$F$5:$F$84,MATCH(LARGE(Strategi!$K$5:$K$84,77),Strategi!$K$5:$K$84,0))),"")</f>
        <v/>
      </c>
      <c r="D158" s="148" t="s">
        <v>275</v>
      </c>
      <c r="E158" s="149" t="str">
        <f>IFERROR(IF(COUNT('Pelan Pengambilan'!H82,'Pelan Pengambilan'!J82,'Pelan Pengambilan'!L82,'Pelan Pengambilan'!N82,'Pelan Pengambilan'!P82,'Pelan Pengambilan'!R82,'Pelan Pengambilan'!T82,'Pelan Pengambilan'!V82,'Pelan Pengambilan'!X82,'Pelan Pengambilan'!Z82,'Pelan Pengambilan'!AB82,'Pelan Pengambilan'!AD82)=0,"",COUNT('Pelan Pengambilan'!I82,'Pelan Pengambilan'!K82,'Pelan Pengambilan'!M82,'Pelan Pengambilan'!O82,'Pelan Pengambilan'!Q82,'Pelan Pengambilan'!S82,'Pelan Pengambilan'!U82,'Pelan Pengambilan'!W82,'Pelan Pengambilan'!Y82,'Pelan Pengambilan'!AA82,'Pelan Pengambilan'!AC82,'Pelan Pengambilan'!AE82)/COUNT('Pelan Pengambilan'!H82,'Pelan Pengambilan'!J82,'Pelan Pengambilan'!L82,'Pelan Pengambilan'!N82,'Pelan Pengambilan'!P82,'Pelan Pengambilan'!R82,'Pelan Pengambilan'!T82,'Pelan Pengambilan'!V82,'Pelan Pengambilan'!X82,'Pelan Pengambilan'!Z82,'Pelan Pengambilan'!AB82,'Pelan Pengambilan'!AD82)),"")</f>
        <v/>
      </c>
      <c r="F158" s="150" t="str">
        <f>IFERROR(IF('Pelan Pengambilan'!G82="","",'Pelan Pengambilan'!G82),"")</f>
        <v/>
      </c>
      <c r="G158" s="151"/>
      <c r="H158" s="151"/>
      <c r="I158" s="151"/>
      <c r="J158" s="151"/>
      <c r="K158" s="151"/>
      <c r="L158" s="151"/>
      <c r="M158" s="151"/>
      <c r="N158" s="151"/>
      <c r="O158" s="151"/>
      <c r="P158" s="151"/>
      <c r="Q158" s="151"/>
      <c r="R158" s="151"/>
      <c r="S158" s="151"/>
      <c r="T158" s="151"/>
      <c r="U158" s="151"/>
      <c r="V158" s="151"/>
      <c r="W158" s="151"/>
      <c r="X158" s="151"/>
      <c r="Y158" s="151"/>
      <c r="Z158" s="151"/>
      <c r="AA158" s="151"/>
      <c r="AB158" s="151"/>
      <c r="AC158" s="151"/>
      <c r="AD158" s="151"/>
      <c r="AE158" s="151"/>
      <c r="AF158" s="151"/>
      <c r="AG158" s="151"/>
      <c r="AH158" s="151"/>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c r="BI158" s="151"/>
      <c r="BJ158" s="151"/>
      <c r="BK158" s="151"/>
      <c r="BL158" s="151"/>
      <c r="BM158" s="151"/>
      <c r="BN158" s="151"/>
      <c r="BO158" s="151"/>
      <c r="BP158" s="151"/>
      <c r="BQ158" s="151"/>
      <c r="BR158" s="151"/>
      <c r="BS158" s="151"/>
      <c r="BT158" s="151"/>
      <c r="BU158" s="151"/>
      <c r="BV158" s="151"/>
      <c r="BW158" s="151"/>
      <c r="BX158" s="151"/>
      <c r="BY158" s="151"/>
      <c r="BZ158" s="151"/>
      <c r="CA158" s="151"/>
      <c r="CB158" s="151"/>
      <c r="CC158" s="151"/>
      <c r="CD158" s="151"/>
      <c r="CE158" s="151"/>
      <c r="CF158" s="151"/>
      <c r="CG158" s="151"/>
      <c r="CH158" s="151"/>
      <c r="CI158" s="151"/>
      <c r="CJ158" s="151"/>
      <c r="CK158" s="151"/>
      <c r="CL158" s="151"/>
      <c r="CM158" s="151"/>
      <c r="CN158" s="151"/>
      <c r="CO158" s="151"/>
      <c r="CP158" s="151"/>
      <c r="CQ158" s="151"/>
      <c r="CR158" s="151"/>
      <c r="CS158" s="151"/>
      <c r="CT158" s="151"/>
      <c r="CU158" s="151"/>
      <c r="CV158" s="151"/>
      <c r="CW158" s="151"/>
      <c r="CX158" s="151"/>
      <c r="CY158" s="151"/>
      <c r="CZ158" s="151"/>
      <c r="DA158" s="151"/>
      <c r="DB158" s="151"/>
      <c r="DC158" s="151"/>
      <c r="DD158" s="151"/>
      <c r="DE158" s="151"/>
      <c r="DF158" s="151"/>
      <c r="DG158" s="151"/>
      <c r="DH158" s="147" t="str">
        <f>'Pelan Pengambilan'!AF82</f>
        <v/>
      </c>
      <c r="DI158" s="147"/>
      <c r="DJ158" s="3">
        <f>IFERROR(MIN('Pelan Pengambilan'!H82,'Pelan Pengambilan'!J82,'Pelan Pengambilan'!L82,'Pelan Pengambilan'!N82,'Pelan Pengambilan'!P82,'Pelan Pengambilan'!R82,'Pelan Pengambilan'!T82,'Pelan Pengambilan'!V82,'Pelan Pengambilan'!X82,'Pelan Pengambilan'!Z82,'Pelan Pengambilan'!AB82,'Pelan Pengambilan'!AD82),"")</f>
        <v>0</v>
      </c>
      <c r="DK158" s="3">
        <f>IFERROR(MAX('Pelan Pengambilan'!H82,'Pelan Pengambilan'!J82,'Pelan Pengambilan'!L82,'Pelan Pengambilan'!N82,'Pelan Pengambilan'!P82,'Pelan Pengambilan'!R82,'Pelan Pengambilan'!T82,'Pelan Pengambilan'!V82,'Pelan Pengambilan'!X82,'Pelan Pengambilan'!Z82,'Pelan Pengambilan'!AB82,'Pelan Pengambilan'!AD82),"")</f>
        <v>0</v>
      </c>
      <c r="DL158" s="3">
        <f>IFERROR(MIN('Pelan Pengambilan'!I82,'Pelan Pengambilan'!K82,'Pelan Pengambilan'!M82,'Pelan Pengambilan'!O82,'Pelan Pengambilan'!Q82,'Pelan Pengambilan'!S82,'Pelan Pengambilan'!U82,'Pelan Pengambilan'!W82,'Pelan Pengambilan'!Y82,'Pelan Pengambilan'!AA82,'Pelan Pengambilan'!AC82,'Pelan Pengambilan'!AE82),"")</f>
        <v>0</v>
      </c>
      <c r="DM158" s="3">
        <f>IFERROR(MAX('Pelan Pengambilan'!I82,'Pelan Pengambilan'!K82,'Pelan Pengambilan'!M82,'Pelan Pengambilan'!O82,'Pelan Pengambilan'!Q82,'Pelan Pengambilan'!S82,'Pelan Pengambilan'!U82,'Pelan Pengambilan'!W82,'Pelan Pengambilan'!Y82,'Pelan Pengambilan'!AA82,'Pelan Pengambilan'!AC82,'Pelan Pengambilan'!AE82),"")</f>
        <v>0</v>
      </c>
    </row>
    <row r="159" ht="19.5" customHeight="1">
      <c r="A159" s="39"/>
      <c r="B159" s="39"/>
      <c r="C159" s="39"/>
      <c r="D159" s="148" t="s">
        <v>276</v>
      </c>
      <c r="E159" s="39"/>
      <c r="F159" s="39"/>
      <c r="G159" s="151"/>
      <c r="H159" s="151"/>
      <c r="I159" s="151"/>
      <c r="J159" s="151"/>
      <c r="K159" s="151"/>
      <c r="L159" s="151"/>
      <c r="M159" s="151"/>
      <c r="N159" s="151"/>
      <c r="O159" s="151"/>
      <c r="P159" s="151"/>
      <c r="Q159" s="151"/>
      <c r="R159" s="151"/>
      <c r="S159" s="151"/>
      <c r="T159" s="151"/>
      <c r="U159" s="151"/>
      <c r="V159" s="151"/>
      <c r="W159" s="151"/>
      <c r="X159" s="151"/>
      <c r="Y159" s="151"/>
      <c r="Z159" s="151"/>
      <c r="AA159" s="151"/>
      <c r="AB159" s="151"/>
      <c r="AC159" s="151"/>
      <c r="AD159" s="151"/>
      <c r="AE159" s="151"/>
      <c r="AF159" s="151"/>
      <c r="AG159" s="151"/>
      <c r="AH159" s="151"/>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c r="BI159" s="151"/>
      <c r="BJ159" s="151"/>
      <c r="BK159" s="151"/>
      <c r="BL159" s="151"/>
      <c r="BM159" s="151"/>
      <c r="BN159" s="151"/>
      <c r="BO159" s="151"/>
      <c r="BP159" s="151"/>
      <c r="BQ159" s="151"/>
      <c r="BR159" s="151"/>
      <c r="BS159" s="151"/>
      <c r="BT159" s="151"/>
      <c r="BU159" s="151"/>
      <c r="BV159" s="151"/>
      <c r="BW159" s="151"/>
      <c r="BX159" s="151"/>
      <c r="BY159" s="151"/>
      <c r="BZ159" s="151"/>
      <c r="CA159" s="151"/>
      <c r="CB159" s="151"/>
      <c r="CC159" s="151"/>
      <c r="CD159" s="151"/>
      <c r="CE159" s="151"/>
      <c r="CF159" s="151"/>
      <c r="CG159" s="151"/>
      <c r="CH159" s="151"/>
      <c r="CI159" s="151"/>
      <c r="CJ159" s="151"/>
      <c r="CK159" s="151"/>
      <c r="CL159" s="151"/>
      <c r="CM159" s="151"/>
      <c r="CN159" s="151"/>
      <c r="CO159" s="151"/>
      <c r="CP159" s="151"/>
      <c r="CQ159" s="151"/>
      <c r="CR159" s="151"/>
      <c r="CS159" s="151"/>
      <c r="CT159" s="151"/>
      <c r="CU159" s="151"/>
      <c r="CV159" s="151"/>
      <c r="CW159" s="151"/>
      <c r="CX159" s="151"/>
      <c r="CY159" s="151"/>
      <c r="CZ159" s="151"/>
      <c r="DA159" s="151"/>
      <c r="DB159" s="151"/>
      <c r="DC159" s="151"/>
      <c r="DD159" s="151"/>
      <c r="DE159" s="151"/>
      <c r="DF159" s="151"/>
      <c r="DG159" s="151"/>
      <c r="DH159" s="39"/>
      <c r="DI159" s="39"/>
      <c r="DJ159" s="3"/>
      <c r="DK159" s="3"/>
      <c r="DL159" s="3"/>
      <c r="DM159" s="3"/>
    </row>
    <row r="160" ht="19.5" customHeight="1">
      <c r="A160" s="146" t="str">
        <f>'Pelan Pengambilan'!B83</f>
        <v/>
      </c>
      <c r="B160" s="147" t="str">
        <f>'Pelan Pengambilan'!C83</f>
        <v/>
      </c>
      <c r="C160" s="146" t="str">
        <f t="array" ref="C160">IFERROR(IF(INDEX(Strategi!$F$5:$F$84,MATCH(LARGE(Strategi!$K$5:$K$84,78),Strategi!$K$5:$K$84,0))="","","("&amp;COUNTIFS('Pelan Pengambilan'!$B$6:$B$83,'Pelan Pengambilan'!$B83,'Pelan Pengambilan'!$C$6:$C$83,'Pelan Pengambilan'!$C83)&amp;") "&amp;INDEX(Strategi!$F$5:$F$84,MATCH(LARGE(Strategi!$K$5:$K$84,78),Strategi!$K$5:$K$84,0))),"")</f>
        <v/>
      </c>
      <c r="D160" s="148" t="s">
        <v>275</v>
      </c>
      <c r="E160" s="149" t="str">
        <f>IFERROR(IF(COUNT('Pelan Pengambilan'!H83,'Pelan Pengambilan'!J83,'Pelan Pengambilan'!L83,'Pelan Pengambilan'!N83,'Pelan Pengambilan'!P83,'Pelan Pengambilan'!R83,'Pelan Pengambilan'!T83,'Pelan Pengambilan'!V83,'Pelan Pengambilan'!X83,'Pelan Pengambilan'!Z83,'Pelan Pengambilan'!AB83,'Pelan Pengambilan'!AD83)=0,"",COUNT('Pelan Pengambilan'!I83,'Pelan Pengambilan'!K83,'Pelan Pengambilan'!M83,'Pelan Pengambilan'!O83,'Pelan Pengambilan'!Q83,'Pelan Pengambilan'!S83,'Pelan Pengambilan'!U83,'Pelan Pengambilan'!W83,'Pelan Pengambilan'!Y83,'Pelan Pengambilan'!AA83,'Pelan Pengambilan'!AC83,'Pelan Pengambilan'!AE83)/COUNT('Pelan Pengambilan'!H83,'Pelan Pengambilan'!J83,'Pelan Pengambilan'!L83,'Pelan Pengambilan'!N83,'Pelan Pengambilan'!P83,'Pelan Pengambilan'!R83,'Pelan Pengambilan'!T83,'Pelan Pengambilan'!V83,'Pelan Pengambilan'!X83,'Pelan Pengambilan'!Z83,'Pelan Pengambilan'!AB83,'Pelan Pengambilan'!AD83)),"")</f>
        <v/>
      </c>
      <c r="F160" s="150" t="str">
        <f>IFERROR(IF('Pelan Pengambilan'!G83="","",'Pelan Pengambilan'!G83),"")</f>
        <v/>
      </c>
      <c r="G160" s="151"/>
      <c r="H160" s="151"/>
      <c r="I160" s="151"/>
      <c r="J160" s="151"/>
      <c r="K160" s="151"/>
      <c r="L160" s="151"/>
      <c r="M160" s="151"/>
      <c r="N160" s="151"/>
      <c r="O160" s="151"/>
      <c r="P160" s="151"/>
      <c r="Q160" s="151"/>
      <c r="R160" s="151"/>
      <c r="S160" s="151"/>
      <c r="T160" s="151"/>
      <c r="U160" s="151"/>
      <c r="V160" s="151"/>
      <c r="W160" s="151"/>
      <c r="X160" s="151"/>
      <c r="Y160" s="151"/>
      <c r="Z160" s="151"/>
      <c r="AA160" s="151"/>
      <c r="AB160" s="151"/>
      <c r="AC160" s="151"/>
      <c r="AD160" s="151"/>
      <c r="AE160" s="151"/>
      <c r="AF160" s="151"/>
      <c r="AG160" s="151"/>
      <c r="AH160" s="151"/>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c r="BI160" s="151"/>
      <c r="BJ160" s="151"/>
      <c r="BK160" s="151"/>
      <c r="BL160" s="151"/>
      <c r="BM160" s="151"/>
      <c r="BN160" s="151"/>
      <c r="BO160" s="151"/>
      <c r="BP160" s="151"/>
      <c r="BQ160" s="151"/>
      <c r="BR160" s="151"/>
      <c r="BS160" s="151"/>
      <c r="BT160" s="151"/>
      <c r="BU160" s="151"/>
      <c r="BV160" s="151"/>
      <c r="BW160" s="151"/>
      <c r="BX160" s="151"/>
      <c r="BY160" s="151"/>
      <c r="BZ160" s="151"/>
      <c r="CA160" s="151"/>
      <c r="CB160" s="151"/>
      <c r="CC160" s="151"/>
      <c r="CD160" s="151"/>
      <c r="CE160" s="151"/>
      <c r="CF160" s="151"/>
      <c r="CG160" s="151"/>
      <c r="CH160" s="151"/>
      <c r="CI160" s="151"/>
      <c r="CJ160" s="151"/>
      <c r="CK160" s="151"/>
      <c r="CL160" s="151"/>
      <c r="CM160" s="151"/>
      <c r="CN160" s="151"/>
      <c r="CO160" s="151"/>
      <c r="CP160" s="151"/>
      <c r="CQ160" s="151"/>
      <c r="CR160" s="151"/>
      <c r="CS160" s="151"/>
      <c r="CT160" s="151"/>
      <c r="CU160" s="151"/>
      <c r="CV160" s="151"/>
      <c r="CW160" s="151"/>
      <c r="CX160" s="151"/>
      <c r="CY160" s="151"/>
      <c r="CZ160" s="151"/>
      <c r="DA160" s="151"/>
      <c r="DB160" s="151"/>
      <c r="DC160" s="151"/>
      <c r="DD160" s="151"/>
      <c r="DE160" s="151"/>
      <c r="DF160" s="151"/>
      <c r="DG160" s="151"/>
      <c r="DH160" s="147" t="str">
        <f>'Pelan Pengambilan'!AF83</f>
        <v/>
      </c>
      <c r="DI160" s="147"/>
      <c r="DJ160" s="3">
        <f>IFERROR(MIN('Pelan Pengambilan'!H83,'Pelan Pengambilan'!J83,'Pelan Pengambilan'!L83,'Pelan Pengambilan'!N83,'Pelan Pengambilan'!P83,'Pelan Pengambilan'!R83,'Pelan Pengambilan'!T83,'Pelan Pengambilan'!V83,'Pelan Pengambilan'!X83,'Pelan Pengambilan'!Z83,'Pelan Pengambilan'!AB83,'Pelan Pengambilan'!AD83),"")</f>
        <v>0</v>
      </c>
      <c r="DK160" s="3">
        <f>IFERROR(MAX('Pelan Pengambilan'!H83,'Pelan Pengambilan'!J83,'Pelan Pengambilan'!L83,'Pelan Pengambilan'!N83,'Pelan Pengambilan'!P83,'Pelan Pengambilan'!R83,'Pelan Pengambilan'!T83,'Pelan Pengambilan'!V83,'Pelan Pengambilan'!X83,'Pelan Pengambilan'!Z83,'Pelan Pengambilan'!AB83,'Pelan Pengambilan'!AD83),"")</f>
        <v>0</v>
      </c>
      <c r="DL160" s="3">
        <f>IFERROR(MIN('Pelan Pengambilan'!I83,'Pelan Pengambilan'!K83,'Pelan Pengambilan'!M83,'Pelan Pengambilan'!O83,'Pelan Pengambilan'!Q83,'Pelan Pengambilan'!S83,'Pelan Pengambilan'!U83,'Pelan Pengambilan'!W83,'Pelan Pengambilan'!Y83,'Pelan Pengambilan'!AA83,'Pelan Pengambilan'!AC83,'Pelan Pengambilan'!AE83),"")</f>
        <v>0</v>
      </c>
      <c r="DM160" s="3">
        <f>IFERROR(MAX('Pelan Pengambilan'!I83,'Pelan Pengambilan'!K83,'Pelan Pengambilan'!M83,'Pelan Pengambilan'!O83,'Pelan Pengambilan'!Q83,'Pelan Pengambilan'!S83,'Pelan Pengambilan'!U83,'Pelan Pengambilan'!W83,'Pelan Pengambilan'!Y83,'Pelan Pengambilan'!AA83,'Pelan Pengambilan'!AC83,'Pelan Pengambilan'!AE83),"")</f>
        <v>0</v>
      </c>
    </row>
    <row r="161" ht="19.5" customHeight="1">
      <c r="A161" s="39"/>
      <c r="B161" s="39"/>
      <c r="C161" s="39"/>
      <c r="D161" s="148" t="s">
        <v>276</v>
      </c>
      <c r="E161" s="39"/>
      <c r="F161" s="39"/>
      <c r="G161" s="151"/>
      <c r="H161" s="151"/>
      <c r="I161" s="151"/>
      <c r="J161" s="151"/>
      <c r="K161" s="151"/>
      <c r="L161" s="151"/>
      <c r="M161" s="151"/>
      <c r="N161" s="151"/>
      <c r="O161" s="151"/>
      <c r="P161" s="151"/>
      <c r="Q161" s="151"/>
      <c r="R161" s="151"/>
      <c r="S161" s="151"/>
      <c r="T161" s="151"/>
      <c r="U161" s="151"/>
      <c r="V161" s="151"/>
      <c r="W161" s="151"/>
      <c r="X161" s="151"/>
      <c r="Y161" s="151"/>
      <c r="Z161" s="151"/>
      <c r="AA161" s="151"/>
      <c r="AB161" s="151"/>
      <c r="AC161" s="151"/>
      <c r="AD161" s="151"/>
      <c r="AE161" s="151"/>
      <c r="AF161" s="151"/>
      <c r="AG161" s="151"/>
      <c r="AH161" s="151"/>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c r="BI161" s="151"/>
      <c r="BJ161" s="151"/>
      <c r="BK161" s="151"/>
      <c r="BL161" s="151"/>
      <c r="BM161" s="151"/>
      <c r="BN161" s="151"/>
      <c r="BO161" s="151"/>
      <c r="BP161" s="151"/>
      <c r="BQ161" s="151"/>
      <c r="BR161" s="151"/>
      <c r="BS161" s="151"/>
      <c r="BT161" s="151"/>
      <c r="BU161" s="151"/>
      <c r="BV161" s="151"/>
      <c r="BW161" s="151"/>
      <c r="BX161" s="151"/>
      <c r="BY161" s="151"/>
      <c r="BZ161" s="151"/>
      <c r="CA161" s="151"/>
      <c r="CB161" s="151"/>
      <c r="CC161" s="151"/>
      <c r="CD161" s="151"/>
      <c r="CE161" s="151"/>
      <c r="CF161" s="151"/>
      <c r="CG161" s="151"/>
      <c r="CH161" s="151"/>
      <c r="CI161" s="151"/>
      <c r="CJ161" s="151"/>
      <c r="CK161" s="151"/>
      <c r="CL161" s="151"/>
      <c r="CM161" s="151"/>
      <c r="CN161" s="151"/>
      <c r="CO161" s="151"/>
      <c r="CP161" s="151"/>
      <c r="CQ161" s="151"/>
      <c r="CR161" s="151"/>
      <c r="CS161" s="151"/>
      <c r="CT161" s="151"/>
      <c r="CU161" s="151"/>
      <c r="CV161" s="151"/>
      <c r="CW161" s="151"/>
      <c r="CX161" s="151"/>
      <c r="CY161" s="151"/>
      <c r="CZ161" s="151"/>
      <c r="DA161" s="151"/>
      <c r="DB161" s="151"/>
      <c r="DC161" s="151"/>
      <c r="DD161" s="151"/>
      <c r="DE161" s="151"/>
      <c r="DF161" s="151"/>
      <c r="DG161" s="151"/>
      <c r="DH161" s="39"/>
      <c r="DI161" s="39"/>
      <c r="DJ161" s="3"/>
      <c r="DK161" s="3"/>
      <c r="DL161" s="3"/>
      <c r="DM161" s="3"/>
    </row>
    <row r="162" ht="19.5" customHeight="1">
      <c r="A162" s="146" t="str">
        <f>'Pelan Pengambilan'!B84</f>
        <v/>
      </c>
      <c r="B162" s="147" t="str">
        <f>'Pelan Pengambilan'!C84</f>
        <v/>
      </c>
      <c r="C162" s="146" t="str">
        <f t="array" ref="C162">IFERROR(IF(INDEX(Strategi!$F$5:$F$84,MATCH(LARGE(Strategi!$K$5:$K$84,79),Strategi!$K$5:$K$84,0))="","","("&amp;COUNTIFS('Pelan Pengambilan'!$B$6:$B$84,'Pelan Pengambilan'!$B84,'Pelan Pengambilan'!$C$6:$C$84,'Pelan Pengambilan'!$C84)&amp;") "&amp;INDEX(Strategi!$F$5:$F$84,MATCH(LARGE(Strategi!$K$5:$K$84,79),Strategi!$K$5:$K$84,0))),"")</f>
        <v/>
      </c>
      <c r="D162" s="148" t="s">
        <v>275</v>
      </c>
      <c r="E162" s="149" t="str">
        <f>IFERROR(IF(COUNT('Pelan Pengambilan'!H84,'Pelan Pengambilan'!J84,'Pelan Pengambilan'!L84,'Pelan Pengambilan'!N84,'Pelan Pengambilan'!P84,'Pelan Pengambilan'!R84,'Pelan Pengambilan'!T84,'Pelan Pengambilan'!V84,'Pelan Pengambilan'!X84,'Pelan Pengambilan'!Z84,'Pelan Pengambilan'!AB84,'Pelan Pengambilan'!AD84)=0,"",COUNT('Pelan Pengambilan'!I84,'Pelan Pengambilan'!K84,'Pelan Pengambilan'!M84,'Pelan Pengambilan'!O84,'Pelan Pengambilan'!Q84,'Pelan Pengambilan'!S84,'Pelan Pengambilan'!U84,'Pelan Pengambilan'!W84,'Pelan Pengambilan'!Y84,'Pelan Pengambilan'!AA84,'Pelan Pengambilan'!AC84,'Pelan Pengambilan'!AE84)/COUNT('Pelan Pengambilan'!H84,'Pelan Pengambilan'!J84,'Pelan Pengambilan'!L84,'Pelan Pengambilan'!N84,'Pelan Pengambilan'!P84,'Pelan Pengambilan'!R84,'Pelan Pengambilan'!T84,'Pelan Pengambilan'!V84,'Pelan Pengambilan'!X84,'Pelan Pengambilan'!Z84,'Pelan Pengambilan'!AB84,'Pelan Pengambilan'!AD84)),"")</f>
        <v/>
      </c>
      <c r="F162" s="150" t="str">
        <f>IFERROR(IF('Pelan Pengambilan'!G84="","",'Pelan Pengambilan'!G84),"")</f>
        <v/>
      </c>
      <c r="G162" s="151"/>
      <c r="H162" s="151"/>
      <c r="I162" s="151"/>
      <c r="J162" s="151"/>
      <c r="K162" s="151"/>
      <c r="L162" s="151"/>
      <c r="M162" s="151"/>
      <c r="N162" s="151"/>
      <c r="O162" s="151"/>
      <c r="P162" s="151"/>
      <c r="Q162" s="151"/>
      <c r="R162" s="151"/>
      <c r="S162" s="151"/>
      <c r="T162" s="151"/>
      <c r="U162" s="151"/>
      <c r="V162" s="151"/>
      <c r="W162" s="151"/>
      <c r="X162" s="151"/>
      <c r="Y162" s="151"/>
      <c r="Z162" s="151"/>
      <c r="AA162" s="151"/>
      <c r="AB162" s="151"/>
      <c r="AC162" s="151"/>
      <c r="AD162" s="151"/>
      <c r="AE162" s="151"/>
      <c r="AF162" s="151"/>
      <c r="AG162" s="151"/>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c r="BI162" s="151"/>
      <c r="BJ162" s="151"/>
      <c r="BK162" s="151"/>
      <c r="BL162" s="151"/>
      <c r="BM162" s="151"/>
      <c r="BN162" s="151"/>
      <c r="BO162" s="151"/>
      <c r="BP162" s="151"/>
      <c r="BQ162" s="151"/>
      <c r="BR162" s="151"/>
      <c r="BS162" s="151"/>
      <c r="BT162" s="151"/>
      <c r="BU162" s="151"/>
      <c r="BV162" s="151"/>
      <c r="BW162" s="151"/>
      <c r="BX162" s="151"/>
      <c r="BY162" s="151"/>
      <c r="BZ162" s="151"/>
      <c r="CA162" s="151"/>
      <c r="CB162" s="151"/>
      <c r="CC162" s="151"/>
      <c r="CD162" s="151"/>
      <c r="CE162" s="151"/>
      <c r="CF162" s="151"/>
      <c r="CG162" s="151"/>
      <c r="CH162" s="151"/>
      <c r="CI162" s="151"/>
      <c r="CJ162" s="151"/>
      <c r="CK162" s="151"/>
      <c r="CL162" s="151"/>
      <c r="CM162" s="151"/>
      <c r="CN162" s="151"/>
      <c r="CO162" s="151"/>
      <c r="CP162" s="151"/>
      <c r="CQ162" s="151"/>
      <c r="CR162" s="151"/>
      <c r="CS162" s="151"/>
      <c r="CT162" s="151"/>
      <c r="CU162" s="151"/>
      <c r="CV162" s="151"/>
      <c r="CW162" s="151"/>
      <c r="CX162" s="151"/>
      <c r="CY162" s="151"/>
      <c r="CZ162" s="151"/>
      <c r="DA162" s="151"/>
      <c r="DB162" s="151"/>
      <c r="DC162" s="151"/>
      <c r="DD162" s="151"/>
      <c r="DE162" s="151"/>
      <c r="DF162" s="151"/>
      <c r="DG162" s="151"/>
      <c r="DH162" s="147" t="str">
        <f>'Pelan Pengambilan'!AF84</f>
        <v/>
      </c>
      <c r="DI162" s="147"/>
      <c r="DJ162" s="3">
        <f>IFERROR(MIN('Pelan Pengambilan'!H84,'Pelan Pengambilan'!J84,'Pelan Pengambilan'!L84,'Pelan Pengambilan'!N84,'Pelan Pengambilan'!P84,'Pelan Pengambilan'!R84,'Pelan Pengambilan'!T84,'Pelan Pengambilan'!V84,'Pelan Pengambilan'!X84,'Pelan Pengambilan'!Z84,'Pelan Pengambilan'!AB84,'Pelan Pengambilan'!AD84),"")</f>
        <v>0</v>
      </c>
      <c r="DK162" s="3">
        <f>IFERROR(MAX('Pelan Pengambilan'!H84,'Pelan Pengambilan'!J84,'Pelan Pengambilan'!L84,'Pelan Pengambilan'!N84,'Pelan Pengambilan'!P84,'Pelan Pengambilan'!R84,'Pelan Pengambilan'!T84,'Pelan Pengambilan'!V84,'Pelan Pengambilan'!X84,'Pelan Pengambilan'!Z84,'Pelan Pengambilan'!AB84,'Pelan Pengambilan'!AD84),"")</f>
        <v>0</v>
      </c>
      <c r="DL162" s="3">
        <f>IFERROR(MIN('Pelan Pengambilan'!I84,'Pelan Pengambilan'!K84,'Pelan Pengambilan'!M84,'Pelan Pengambilan'!O84,'Pelan Pengambilan'!Q84,'Pelan Pengambilan'!S84,'Pelan Pengambilan'!U84,'Pelan Pengambilan'!W84,'Pelan Pengambilan'!Y84,'Pelan Pengambilan'!AA84,'Pelan Pengambilan'!AC84,'Pelan Pengambilan'!AE84),"")</f>
        <v>0</v>
      </c>
      <c r="DM162" s="3">
        <f>IFERROR(MAX('Pelan Pengambilan'!I84,'Pelan Pengambilan'!K84,'Pelan Pengambilan'!M84,'Pelan Pengambilan'!O84,'Pelan Pengambilan'!Q84,'Pelan Pengambilan'!S84,'Pelan Pengambilan'!U84,'Pelan Pengambilan'!W84,'Pelan Pengambilan'!Y84,'Pelan Pengambilan'!AA84,'Pelan Pengambilan'!AC84,'Pelan Pengambilan'!AE84),"")</f>
        <v>0</v>
      </c>
    </row>
    <row r="163" ht="19.5" customHeight="1">
      <c r="A163" s="39"/>
      <c r="B163" s="39"/>
      <c r="C163" s="39"/>
      <c r="D163" s="148" t="s">
        <v>276</v>
      </c>
      <c r="E163" s="39"/>
      <c r="F163" s="39"/>
      <c r="G163" s="151"/>
      <c r="H163" s="151"/>
      <c r="I163" s="151"/>
      <c r="J163" s="151"/>
      <c r="K163" s="151"/>
      <c r="L163" s="151"/>
      <c r="M163" s="151"/>
      <c r="N163" s="151"/>
      <c r="O163" s="151"/>
      <c r="P163" s="151"/>
      <c r="Q163" s="151"/>
      <c r="R163" s="151"/>
      <c r="S163" s="151"/>
      <c r="T163" s="151"/>
      <c r="U163" s="151"/>
      <c r="V163" s="151"/>
      <c r="W163" s="151"/>
      <c r="X163" s="151"/>
      <c r="Y163" s="151"/>
      <c r="Z163" s="151"/>
      <c r="AA163" s="151"/>
      <c r="AB163" s="151"/>
      <c r="AC163" s="151"/>
      <c r="AD163" s="151"/>
      <c r="AE163" s="151"/>
      <c r="AF163" s="151"/>
      <c r="AG163" s="151"/>
      <c r="AH163" s="151"/>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c r="BI163" s="151"/>
      <c r="BJ163" s="151"/>
      <c r="BK163" s="151"/>
      <c r="BL163" s="151"/>
      <c r="BM163" s="151"/>
      <c r="BN163" s="151"/>
      <c r="BO163" s="151"/>
      <c r="BP163" s="151"/>
      <c r="BQ163" s="151"/>
      <c r="BR163" s="151"/>
      <c r="BS163" s="151"/>
      <c r="BT163" s="151"/>
      <c r="BU163" s="151"/>
      <c r="BV163" s="151"/>
      <c r="BW163" s="151"/>
      <c r="BX163" s="151"/>
      <c r="BY163" s="151"/>
      <c r="BZ163" s="151"/>
      <c r="CA163" s="151"/>
      <c r="CB163" s="151"/>
      <c r="CC163" s="151"/>
      <c r="CD163" s="151"/>
      <c r="CE163" s="151"/>
      <c r="CF163" s="151"/>
      <c r="CG163" s="151"/>
      <c r="CH163" s="151"/>
      <c r="CI163" s="151"/>
      <c r="CJ163" s="151"/>
      <c r="CK163" s="151"/>
      <c r="CL163" s="151"/>
      <c r="CM163" s="151"/>
      <c r="CN163" s="151"/>
      <c r="CO163" s="151"/>
      <c r="CP163" s="151"/>
      <c r="CQ163" s="151"/>
      <c r="CR163" s="151"/>
      <c r="CS163" s="151"/>
      <c r="CT163" s="151"/>
      <c r="CU163" s="151"/>
      <c r="CV163" s="151"/>
      <c r="CW163" s="151"/>
      <c r="CX163" s="151"/>
      <c r="CY163" s="151"/>
      <c r="CZ163" s="151"/>
      <c r="DA163" s="151"/>
      <c r="DB163" s="151"/>
      <c r="DC163" s="151"/>
      <c r="DD163" s="151"/>
      <c r="DE163" s="151"/>
      <c r="DF163" s="151"/>
      <c r="DG163" s="151"/>
      <c r="DH163" s="39"/>
      <c r="DI163" s="39"/>
      <c r="DJ163" s="3"/>
      <c r="DK163" s="3"/>
      <c r="DL163" s="3"/>
      <c r="DM163" s="3"/>
    </row>
    <row r="164" ht="19.5" customHeight="1">
      <c r="A164" s="146" t="str">
        <f>'Pelan Pengambilan'!B85</f>
        <v/>
      </c>
      <c r="B164" s="147" t="str">
        <f>'Pelan Pengambilan'!C85</f>
        <v/>
      </c>
      <c r="C164" s="146" t="str">
        <f t="array" ref="C164">IFERROR(IF(INDEX(Strategi!$F$5:$F$84,MATCH(LARGE(Strategi!$K$5:$K$84,80),Strategi!$K$5:$K$84,0))="","","("&amp;COUNTIFS('Pelan Pengambilan'!$B$6:$B$85,'Pelan Pengambilan'!$B85,'Pelan Pengambilan'!$C$6:$C$85,'Pelan Pengambilan'!$C85)&amp;") "&amp;INDEX(Strategi!$F$5:$F$84,MATCH(LARGE(Strategi!$K$5:$K$84,80),Strategi!$K$5:$K$84,0))),"")</f>
        <v/>
      </c>
      <c r="D164" s="148" t="s">
        <v>275</v>
      </c>
      <c r="E164" s="149" t="str">
        <f>IFERROR(IF(COUNT('Pelan Pengambilan'!H85,'Pelan Pengambilan'!J85,'Pelan Pengambilan'!L85,'Pelan Pengambilan'!N85,'Pelan Pengambilan'!P85,'Pelan Pengambilan'!R85,'Pelan Pengambilan'!T85,'Pelan Pengambilan'!V85,'Pelan Pengambilan'!X85,'Pelan Pengambilan'!Z85,'Pelan Pengambilan'!AB85,'Pelan Pengambilan'!AD85)=0,"",COUNT('Pelan Pengambilan'!I85,'Pelan Pengambilan'!K85,'Pelan Pengambilan'!M85,'Pelan Pengambilan'!O85,'Pelan Pengambilan'!Q85,'Pelan Pengambilan'!S85,'Pelan Pengambilan'!U85,'Pelan Pengambilan'!W85,'Pelan Pengambilan'!Y85,'Pelan Pengambilan'!AA85,'Pelan Pengambilan'!AC85,'Pelan Pengambilan'!AE85)/COUNT('Pelan Pengambilan'!H85,'Pelan Pengambilan'!J85,'Pelan Pengambilan'!L85,'Pelan Pengambilan'!N85,'Pelan Pengambilan'!P85,'Pelan Pengambilan'!R85,'Pelan Pengambilan'!T85,'Pelan Pengambilan'!V85,'Pelan Pengambilan'!X85,'Pelan Pengambilan'!Z85,'Pelan Pengambilan'!AB85,'Pelan Pengambilan'!AD85)),"")</f>
        <v/>
      </c>
      <c r="F164" s="150" t="str">
        <f>IFERROR(IF('Pelan Pengambilan'!G85="","",'Pelan Pengambilan'!G85),"")</f>
        <v/>
      </c>
      <c r="G164" s="151"/>
      <c r="H164" s="151"/>
      <c r="I164" s="151"/>
      <c r="J164" s="151"/>
      <c r="K164" s="151"/>
      <c r="L164" s="151"/>
      <c r="M164" s="151"/>
      <c r="N164" s="151"/>
      <c r="O164" s="151"/>
      <c r="P164" s="151"/>
      <c r="Q164" s="151"/>
      <c r="R164" s="151"/>
      <c r="S164" s="151"/>
      <c r="T164" s="151"/>
      <c r="U164" s="151"/>
      <c r="V164" s="151"/>
      <c r="W164" s="151"/>
      <c r="X164" s="151"/>
      <c r="Y164" s="151"/>
      <c r="Z164" s="151"/>
      <c r="AA164" s="151"/>
      <c r="AB164" s="151"/>
      <c r="AC164" s="151"/>
      <c r="AD164" s="151"/>
      <c r="AE164" s="151"/>
      <c r="AF164" s="151"/>
      <c r="AG164" s="151"/>
      <c r="AH164" s="151"/>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c r="BI164" s="151"/>
      <c r="BJ164" s="151"/>
      <c r="BK164" s="151"/>
      <c r="BL164" s="151"/>
      <c r="BM164" s="151"/>
      <c r="BN164" s="151"/>
      <c r="BO164" s="151"/>
      <c r="BP164" s="151"/>
      <c r="BQ164" s="151"/>
      <c r="BR164" s="151"/>
      <c r="BS164" s="151"/>
      <c r="BT164" s="151"/>
      <c r="BU164" s="151"/>
      <c r="BV164" s="151"/>
      <c r="BW164" s="151"/>
      <c r="BX164" s="151"/>
      <c r="BY164" s="151"/>
      <c r="BZ164" s="151"/>
      <c r="CA164" s="151"/>
      <c r="CB164" s="151"/>
      <c r="CC164" s="151"/>
      <c r="CD164" s="151"/>
      <c r="CE164" s="151"/>
      <c r="CF164" s="151"/>
      <c r="CG164" s="151"/>
      <c r="CH164" s="151"/>
      <c r="CI164" s="151"/>
      <c r="CJ164" s="151"/>
      <c r="CK164" s="151"/>
      <c r="CL164" s="151"/>
      <c r="CM164" s="151"/>
      <c r="CN164" s="151"/>
      <c r="CO164" s="151"/>
      <c r="CP164" s="151"/>
      <c r="CQ164" s="151"/>
      <c r="CR164" s="151"/>
      <c r="CS164" s="151"/>
      <c r="CT164" s="151"/>
      <c r="CU164" s="151"/>
      <c r="CV164" s="151"/>
      <c r="CW164" s="151"/>
      <c r="CX164" s="151"/>
      <c r="CY164" s="151"/>
      <c r="CZ164" s="151"/>
      <c r="DA164" s="151"/>
      <c r="DB164" s="151"/>
      <c r="DC164" s="151"/>
      <c r="DD164" s="151"/>
      <c r="DE164" s="151"/>
      <c r="DF164" s="151"/>
      <c r="DG164" s="151"/>
      <c r="DH164" s="147" t="str">
        <f>'Pelan Pengambilan'!AF85</f>
        <v/>
      </c>
      <c r="DI164" s="147"/>
      <c r="DJ164" s="3">
        <f>IFERROR(MIN('Pelan Pengambilan'!H85,'Pelan Pengambilan'!J85,'Pelan Pengambilan'!L85,'Pelan Pengambilan'!N85,'Pelan Pengambilan'!P85,'Pelan Pengambilan'!R85,'Pelan Pengambilan'!T85,'Pelan Pengambilan'!V85,'Pelan Pengambilan'!X85,'Pelan Pengambilan'!Z85,'Pelan Pengambilan'!AB85,'Pelan Pengambilan'!AD85),"")</f>
        <v>0</v>
      </c>
      <c r="DK164" s="3">
        <f>IFERROR(MAX('Pelan Pengambilan'!H85,'Pelan Pengambilan'!J85,'Pelan Pengambilan'!L85,'Pelan Pengambilan'!N85,'Pelan Pengambilan'!P85,'Pelan Pengambilan'!R85,'Pelan Pengambilan'!T85,'Pelan Pengambilan'!V85,'Pelan Pengambilan'!X85,'Pelan Pengambilan'!Z85,'Pelan Pengambilan'!AB85,'Pelan Pengambilan'!AD85),"")</f>
        <v>0</v>
      </c>
      <c r="DL164" s="3">
        <f>IFERROR(MIN('Pelan Pengambilan'!I85,'Pelan Pengambilan'!K85,'Pelan Pengambilan'!M85,'Pelan Pengambilan'!O85,'Pelan Pengambilan'!Q85,'Pelan Pengambilan'!S85,'Pelan Pengambilan'!U85,'Pelan Pengambilan'!W85,'Pelan Pengambilan'!Y85,'Pelan Pengambilan'!AA85,'Pelan Pengambilan'!AC85,'Pelan Pengambilan'!AE85),"")</f>
        <v>0</v>
      </c>
      <c r="DM164" s="3">
        <f>IFERROR(MAX('Pelan Pengambilan'!I85,'Pelan Pengambilan'!K85,'Pelan Pengambilan'!M85,'Pelan Pengambilan'!O85,'Pelan Pengambilan'!Q85,'Pelan Pengambilan'!S85,'Pelan Pengambilan'!U85,'Pelan Pengambilan'!W85,'Pelan Pengambilan'!Y85,'Pelan Pengambilan'!AA85,'Pelan Pengambilan'!AC85,'Pelan Pengambilan'!AE85),"")</f>
        <v>0</v>
      </c>
    </row>
    <row r="165" ht="19.5" customHeight="1">
      <c r="A165" s="39"/>
      <c r="B165" s="39"/>
      <c r="C165" s="39"/>
      <c r="D165" s="148" t="s">
        <v>276</v>
      </c>
      <c r="E165" s="39"/>
      <c r="F165" s="39"/>
      <c r="G165" s="151"/>
      <c r="H165" s="151"/>
      <c r="I165" s="151"/>
      <c r="J165" s="151"/>
      <c r="K165" s="151"/>
      <c r="L165" s="151"/>
      <c r="M165" s="151"/>
      <c r="N165" s="151"/>
      <c r="O165" s="151"/>
      <c r="P165" s="151"/>
      <c r="Q165" s="151"/>
      <c r="R165" s="151"/>
      <c r="S165" s="151"/>
      <c r="T165" s="151"/>
      <c r="U165" s="151"/>
      <c r="V165" s="151"/>
      <c r="W165" s="151"/>
      <c r="X165" s="151"/>
      <c r="Y165" s="151"/>
      <c r="Z165" s="151"/>
      <c r="AA165" s="151"/>
      <c r="AB165" s="151"/>
      <c r="AC165" s="151"/>
      <c r="AD165" s="151"/>
      <c r="AE165" s="151"/>
      <c r="AF165" s="151"/>
      <c r="AG165" s="151"/>
      <c r="AH165" s="151"/>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c r="BI165" s="151"/>
      <c r="BJ165" s="151"/>
      <c r="BK165" s="151"/>
      <c r="BL165" s="151"/>
      <c r="BM165" s="151"/>
      <c r="BN165" s="151"/>
      <c r="BO165" s="151"/>
      <c r="BP165" s="151"/>
      <c r="BQ165" s="151"/>
      <c r="BR165" s="151"/>
      <c r="BS165" s="151"/>
      <c r="BT165" s="151"/>
      <c r="BU165" s="151"/>
      <c r="BV165" s="151"/>
      <c r="BW165" s="151"/>
      <c r="BX165" s="151"/>
      <c r="BY165" s="151"/>
      <c r="BZ165" s="151"/>
      <c r="CA165" s="151"/>
      <c r="CB165" s="151"/>
      <c r="CC165" s="151"/>
      <c r="CD165" s="151"/>
      <c r="CE165" s="151"/>
      <c r="CF165" s="151"/>
      <c r="CG165" s="151"/>
      <c r="CH165" s="151"/>
      <c r="CI165" s="151"/>
      <c r="CJ165" s="151"/>
      <c r="CK165" s="151"/>
      <c r="CL165" s="151"/>
      <c r="CM165" s="151"/>
      <c r="CN165" s="151"/>
      <c r="CO165" s="151"/>
      <c r="CP165" s="151"/>
      <c r="CQ165" s="151"/>
      <c r="CR165" s="151"/>
      <c r="CS165" s="151"/>
      <c r="CT165" s="151"/>
      <c r="CU165" s="151"/>
      <c r="CV165" s="151"/>
      <c r="CW165" s="151"/>
      <c r="CX165" s="151"/>
      <c r="CY165" s="151"/>
      <c r="CZ165" s="151"/>
      <c r="DA165" s="151"/>
      <c r="DB165" s="151"/>
      <c r="DC165" s="151"/>
      <c r="DD165" s="151"/>
      <c r="DE165" s="151"/>
      <c r="DF165" s="151"/>
      <c r="DG165" s="151"/>
      <c r="DH165" s="39"/>
      <c r="DI165" s="39"/>
      <c r="DJ165" s="3"/>
      <c r="DK165" s="3"/>
      <c r="DL165" s="3"/>
      <c r="DM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c r="DI166" s="3"/>
      <c r="DJ166" s="3"/>
      <c r="DK166" s="3"/>
      <c r="DL166" s="3"/>
      <c r="DM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c r="DI169" s="3"/>
      <c r="DJ169" s="3"/>
      <c r="DK169" s="3"/>
      <c r="DL169" s="3"/>
      <c r="DM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c r="DI170" s="3"/>
      <c r="DJ170" s="3"/>
      <c r="DK170" s="3"/>
      <c r="DL170" s="3"/>
      <c r="DM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c r="DI171" s="3"/>
      <c r="DJ171" s="3"/>
      <c r="DK171" s="3"/>
      <c r="DL171" s="3"/>
      <c r="DM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c r="DI172" s="3"/>
      <c r="DJ172" s="3"/>
      <c r="DK172" s="3"/>
      <c r="DL172" s="3"/>
      <c r="DM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c r="DI174" s="3"/>
      <c r="DJ174" s="3"/>
      <c r="DK174" s="3"/>
      <c r="DL174" s="3"/>
      <c r="DM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c r="DI175" s="3"/>
      <c r="DJ175" s="3"/>
      <c r="DK175" s="3"/>
      <c r="DL175" s="3"/>
      <c r="DM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c r="DI176" s="3"/>
      <c r="DJ176" s="3"/>
      <c r="DK176" s="3"/>
      <c r="DL176" s="3"/>
      <c r="DM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c r="DI178" s="3"/>
      <c r="DJ178" s="3"/>
      <c r="DK178" s="3"/>
      <c r="DL178" s="3"/>
      <c r="DM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c r="DI179" s="3"/>
      <c r="DJ179" s="3"/>
      <c r="DK179" s="3"/>
      <c r="DL179" s="3"/>
      <c r="DM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c r="DI180" s="3"/>
      <c r="DJ180" s="3"/>
      <c r="DK180" s="3"/>
      <c r="DL180" s="3"/>
      <c r="DM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c r="DI185" s="3"/>
      <c r="DJ185" s="3"/>
      <c r="DK185" s="3"/>
      <c r="DL185" s="3"/>
      <c r="DM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c r="DI189" s="3"/>
      <c r="DJ189" s="3"/>
      <c r="DK189" s="3"/>
      <c r="DL189" s="3"/>
      <c r="DM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c r="DI190" s="3"/>
      <c r="DJ190" s="3"/>
      <c r="DK190" s="3"/>
      <c r="DL190" s="3"/>
      <c r="DM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c r="DI217" s="3"/>
      <c r="DJ217" s="3"/>
      <c r="DK217" s="3"/>
      <c r="DL217" s="3"/>
      <c r="DM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c r="DI218" s="3"/>
      <c r="DJ218" s="3"/>
      <c r="DK218" s="3"/>
      <c r="DL218" s="3"/>
      <c r="DM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c r="DI219" s="3"/>
      <c r="DJ219" s="3"/>
      <c r="DK219" s="3"/>
      <c r="DL219" s="3"/>
      <c r="DM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3"/>
      <c r="DD224" s="3"/>
      <c r="DE224" s="3"/>
      <c r="DF224" s="3"/>
      <c r="DG224" s="3"/>
      <c r="DH224" s="3"/>
      <c r="DI224" s="3"/>
      <c r="DJ224" s="3"/>
      <c r="DK224" s="3"/>
      <c r="DL224" s="3"/>
      <c r="DM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c r="DI225" s="3"/>
      <c r="DJ225" s="3"/>
      <c r="DK225" s="3"/>
      <c r="DL225" s="3"/>
      <c r="DM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c r="DI226" s="3"/>
      <c r="DJ226" s="3"/>
      <c r="DK226" s="3"/>
      <c r="DL226" s="3"/>
      <c r="DM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c r="DI227" s="3"/>
      <c r="DJ227" s="3"/>
      <c r="DK227" s="3"/>
      <c r="DL227" s="3"/>
      <c r="DM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3"/>
      <c r="DD228" s="3"/>
      <c r="DE228" s="3"/>
      <c r="DF228" s="3"/>
      <c r="DG228" s="3"/>
      <c r="DH228" s="3"/>
      <c r="DI228" s="3"/>
      <c r="DJ228" s="3"/>
      <c r="DK228" s="3"/>
      <c r="DL228" s="3"/>
      <c r="DM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c r="DI229" s="3"/>
      <c r="DJ229" s="3"/>
      <c r="DK229" s="3"/>
      <c r="DL229" s="3"/>
      <c r="DM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c r="DI230" s="3"/>
      <c r="DJ230" s="3"/>
      <c r="DK230" s="3"/>
      <c r="DL230" s="3"/>
      <c r="DM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c r="DI233" s="3"/>
      <c r="DJ233" s="3"/>
      <c r="DK233" s="3"/>
      <c r="DL233" s="3"/>
      <c r="DM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c r="DI234" s="3"/>
      <c r="DJ234" s="3"/>
      <c r="DK234" s="3"/>
      <c r="DL234" s="3"/>
      <c r="DM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c r="DI235" s="3"/>
      <c r="DJ235" s="3"/>
      <c r="DK235" s="3"/>
      <c r="DL235" s="3"/>
      <c r="DM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c r="DI237" s="3"/>
      <c r="DJ237" s="3"/>
      <c r="DK237" s="3"/>
      <c r="DL237" s="3"/>
      <c r="DM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c r="DI238" s="3"/>
      <c r="DJ238" s="3"/>
      <c r="DK238" s="3"/>
      <c r="DL238" s="3"/>
      <c r="DM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c r="DI239" s="3"/>
      <c r="DJ239" s="3"/>
      <c r="DK239" s="3"/>
      <c r="DL239" s="3"/>
      <c r="DM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c r="DI240" s="3"/>
      <c r="DJ240" s="3"/>
      <c r="DK240" s="3"/>
      <c r="DL240" s="3"/>
      <c r="DM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c r="DI241" s="3"/>
      <c r="DJ241" s="3"/>
      <c r="DK241" s="3"/>
      <c r="DL241" s="3"/>
      <c r="DM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c r="DI242" s="3"/>
      <c r="DJ242" s="3"/>
      <c r="DK242" s="3"/>
      <c r="DL242" s="3"/>
      <c r="DM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c r="DI243" s="3"/>
      <c r="DJ243" s="3"/>
      <c r="DK243" s="3"/>
      <c r="DL243" s="3"/>
      <c r="DM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c r="DI244" s="3"/>
      <c r="DJ244" s="3"/>
      <c r="DK244" s="3"/>
      <c r="DL244" s="3"/>
      <c r="DM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c r="DI245" s="3"/>
      <c r="DJ245" s="3"/>
      <c r="DK245" s="3"/>
      <c r="DL245" s="3"/>
      <c r="DM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3"/>
      <c r="DD246" s="3"/>
      <c r="DE246" s="3"/>
      <c r="DF246" s="3"/>
      <c r="DG246" s="3"/>
      <c r="DH246" s="3"/>
      <c r="DI246" s="3"/>
      <c r="DJ246" s="3"/>
      <c r="DK246" s="3"/>
      <c r="DL246" s="3"/>
      <c r="DM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3"/>
      <c r="DD247" s="3"/>
      <c r="DE247" s="3"/>
      <c r="DF247" s="3"/>
      <c r="DG247" s="3"/>
      <c r="DH247" s="3"/>
      <c r="DI247" s="3"/>
      <c r="DJ247" s="3"/>
      <c r="DK247" s="3"/>
      <c r="DL247" s="3"/>
      <c r="DM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3"/>
      <c r="DD248" s="3"/>
      <c r="DE248" s="3"/>
      <c r="DF248" s="3"/>
      <c r="DG248" s="3"/>
      <c r="DH248" s="3"/>
      <c r="DI248" s="3"/>
      <c r="DJ248" s="3"/>
      <c r="DK248" s="3"/>
      <c r="DL248" s="3"/>
      <c r="DM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c r="DD249" s="3"/>
      <c r="DE249" s="3"/>
      <c r="DF249" s="3"/>
      <c r="DG249" s="3"/>
      <c r="DH249" s="3"/>
      <c r="DI249" s="3"/>
      <c r="DJ249" s="3"/>
      <c r="DK249" s="3"/>
      <c r="DL249" s="3"/>
      <c r="DM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3"/>
      <c r="DD250" s="3"/>
      <c r="DE250" s="3"/>
      <c r="DF250" s="3"/>
      <c r="DG250" s="3"/>
      <c r="DH250" s="3"/>
      <c r="DI250" s="3"/>
      <c r="DJ250" s="3"/>
      <c r="DK250" s="3"/>
      <c r="DL250" s="3"/>
      <c r="DM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c r="DI251" s="3"/>
      <c r="DJ251" s="3"/>
      <c r="DK251" s="3"/>
      <c r="DL251" s="3"/>
      <c r="DM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c r="DI252" s="3"/>
      <c r="DJ252" s="3"/>
      <c r="DK252" s="3"/>
      <c r="DL252" s="3"/>
      <c r="DM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c r="DI253" s="3"/>
      <c r="DJ253" s="3"/>
      <c r="DK253" s="3"/>
      <c r="DL253" s="3"/>
      <c r="DM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c r="DI254" s="3"/>
      <c r="DJ254" s="3"/>
      <c r="DK254" s="3"/>
      <c r="DL254" s="3"/>
      <c r="DM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3"/>
      <c r="DD255" s="3"/>
      <c r="DE255" s="3"/>
      <c r="DF255" s="3"/>
      <c r="DG255" s="3"/>
      <c r="DH255" s="3"/>
      <c r="DI255" s="3"/>
      <c r="DJ255" s="3"/>
      <c r="DK255" s="3"/>
      <c r="DL255" s="3"/>
      <c r="DM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3"/>
      <c r="DD256" s="3"/>
      <c r="DE256" s="3"/>
      <c r="DF256" s="3"/>
      <c r="DG256" s="3"/>
      <c r="DH256" s="3"/>
      <c r="DI256" s="3"/>
      <c r="DJ256" s="3"/>
      <c r="DK256" s="3"/>
      <c r="DL256" s="3"/>
      <c r="DM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3"/>
      <c r="DD257" s="3"/>
      <c r="DE257" s="3"/>
      <c r="DF257" s="3"/>
      <c r="DG257" s="3"/>
      <c r="DH257" s="3"/>
      <c r="DI257" s="3"/>
      <c r="DJ257" s="3"/>
      <c r="DK257" s="3"/>
      <c r="DL257" s="3"/>
      <c r="DM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3"/>
      <c r="DD258" s="3"/>
      <c r="DE258" s="3"/>
      <c r="DF258" s="3"/>
      <c r="DG258" s="3"/>
      <c r="DH258" s="3"/>
      <c r="DI258" s="3"/>
      <c r="DJ258" s="3"/>
      <c r="DK258" s="3"/>
      <c r="DL258" s="3"/>
      <c r="DM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3"/>
      <c r="DD259" s="3"/>
      <c r="DE259" s="3"/>
      <c r="DF259" s="3"/>
      <c r="DG259" s="3"/>
      <c r="DH259" s="3"/>
      <c r="DI259" s="3"/>
      <c r="DJ259" s="3"/>
      <c r="DK259" s="3"/>
      <c r="DL259" s="3"/>
      <c r="DM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3"/>
      <c r="DD260" s="3"/>
      <c r="DE260" s="3"/>
      <c r="DF260" s="3"/>
      <c r="DG260" s="3"/>
      <c r="DH260" s="3"/>
      <c r="DI260" s="3"/>
      <c r="DJ260" s="3"/>
      <c r="DK260" s="3"/>
      <c r="DL260" s="3"/>
      <c r="DM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c r="DI261" s="3"/>
      <c r="DJ261" s="3"/>
      <c r="DK261" s="3"/>
      <c r="DL261" s="3"/>
      <c r="DM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3"/>
      <c r="DD262" s="3"/>
      <c r="DE262" s="3"/>
      <c r="DF262" s="3"/>
      <c r="DG262" s="3"/>
      <c r="DH262" s="3"/>
      <c r="DI262" s="3"/>
      <c r="DJ262" s="3"/>
      <c r="DK262" s="3"/>
      <c r="DL262" s="3"/>
      <c r="DM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3"/>
      <c r="DD264" s="3"/>
      <c r="DE264" s="3"/>
      <c r="DF264" s="3"/>
      <c r="DG264" s="3"/>
      <c r="DH264" s="3"/>
      <c r="DI264" s="3"/>
      <c r="DJ264" s="3"/>
      <c r="DK264" s="3"/>
      <c r="DL264" s="3"/>
      <c r="DM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3"/>
      <c r="DD265" s="3"/>
      <c r="DE265" s="3"/>
      <c r="DF265" s="3"/>
      <c r="DG265" s="3"/>
      <c r="DH265" s="3"/>
      <c r="DI265" s="3"/>
      <c r="DJ265" s="3"/>
      <c r="DK265" s="3"/>
      <c r="DL265" s="3"/>
      <c r="DM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c r="DI266" s="3"/>
      <c r="DJ266" s="3"/>
      <c r="DK266" s="3"/>
      <c r="DL266" s="3"/>
      <c r="DM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3"/>
      <c r="DD267" s="3"/>
      <c r="DE267" s="3"/>
      <c r="DF267" s="3"/>
      <c r="DG267" s="3"/>
      <c r="DH267" s="3"/>
      <c r="DI267" s="3"/>
      <c r="DJ267" s="3"/>
      <c r="DK267" s="3"/>
      <c r="DL267" s="3"/>
      <c r="DM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3"/>
      <c r="DD268" s="3"/>
      <c r="DE268" s="3"/>
      <c r="DF268" s="3"/>
      <c r="DG268" s="3"/>
      <c r="DH268" s="3"/>
      <c r="DI268" s="3"/>
      <c r="DJ268" s="3"/>
      <c r="DK268" s="3"/>
      <c r="DL268" s="3"/>
      <c r="DM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3"/>
      <c r="DD269" s="3"/>
      <c r="DE269" s="3"/>
      <c r="DF269" s="3"/>
      <c r="DG269" s="3"/>
      <c r="DH269" s="3"/>
      <c r="DI269" s="3"/>
      <c r="DJ269" s="3"/>
      <c r="DK269" s="3"/>
      <c r="DL269" s="3"/>
      <c r="DM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3"/>
      <c r="DD270" s="3"/>
      <c r="DE270" s="3"/>
      <c r="DF270" s="3"/>
      <c r="DG270" s="3"/>
      <c r="DH270" s="3"/>
      <c r="DI270" s="3"/>
      <c r="DJ270" s="3"/>
      <c r="DK270" s="3"/>
      <c r="DL270" s="3"/>
      <c r="DM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3"/>
      <c r="DD271" s="3"/>
      <c r="DE271" s="3"/>
      <c r="DF271" s="3"/>
      <c r="DG271" s="3"/>
      <c r="DH271" s="3"/>
      <c r="DI271" s="3"/>
      <c r="DJ271" s="3"/>
      <c r="DK271" s="3"/>
      <c r="DL271" s="3"/>
      <c r="DM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3"/>
      <c r="DD272" s="3"/>
      <c r="DE272" s="3"/>
      <c r="DF272" s="3"/>
      <c r="DG272" s="3"/>
      <c r="DH272" s="3"/>
      <c r="DI272" s="3"/>
      <c r="DJ272" s="3"/>
      <c r="DK272" s="3"/>
      <c r="DL272" s="3"/>
      <c r="DM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3"/>
      <c r="DD273" s="3"/>
      <c r="DE273" s="3"/>
      <c r="DF273" s="3"/>
      <c r="DG273" s="3"/>
      <c r="DH273" s="3"/>
      <c r="DI273" s="3"/>
      <c r="DJ273" s="3"/>
      <c r="DK273" s="3"/>
      <c r="DL273" s="3"/>
      <c r="DM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3"/>
      <c r="DD274" s="3"/>
      <c r="DE274" s="3"/>
      <c r="DF274" s="3"/>
      <c r="DG274" s="3"/>
      <c r="DH274" s="3"/>
      <c r="DI274" s="3"/>
      <c r="DJ274" s="3"/>
      <c r="DK274" s="3"/>
      <c r="DL274" s="3"/>
      <c r="DM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3"/>
      <c r="DD275" s="3"/>
      <c r="DE275" s="3"/>
      <c r="DF275" s="3"/>
      <c r="DG275" s="3"/>
      <c r="DH275" s="3"/>
      <c r="DI275" s="3"/>
      <c r="DJ275" s="3"/>
      <c r="DK275" s="3"/>
      <c r="DL275" s="3"/>
      <c r="DM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c r="DI276" s="3"/>
      <c r="DJ276" s="3"/>
      <c r="DK276" s="3"/>
      <c r="DL276" s="3"/>
      <c r="DM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3"/>
      <c r="DD277" s="3"/>
      <c r="DE277" s="3"/>
      <c r="DF277" s="3"/>
      <c r="DG277" s="3"/>
      <c r="DH277" s="3"/>
      <c r="DI277" s="3"/>
      <c r="DJ277" s="3"/>
      <c r="DK277" s="3"/>
      <c r="DL277" s="3"/>
      <c r="DM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3"/>
      <c r="DD279" s="3"/>
      <c r="DE279" s="3"/>
      <c r="DF279" s="3"/>
      <c r="DG279" s="3"/>
      <c r="DH279" s="3"/>
      <c r="DI279" s="3"/>
      <c r="DJ279" s="3"/>
      <c r="DK279" s="3"/>
      <c r="DL279" s="3"/>
      <c r="DM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3"/>
      <c r="DD280" s="3"/>
      <c r="DE280" s="3"/>
      <c r="DF280" s="3"/>
      <c r="DG280" s="3"/>
      <c r="DH280" s="3"/>
      <c r="DI280" s="3"/>
      <c r="DJ280" s="3"/>
      <c r="DK280" s="3"/>
      <c r="DL280" s="3"/>
      <c r="DM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3"/>
      <c r="DD281" s="3"/>
      <c r="DE281" s="3"/>
      <c r="DF281" s="3"/>
      <c r="DG281" s="3"/>
      <c r="DH281" s="3"/>
      <c r="DI281" s="3"/>
      <c r="DJ281" s="3"/>
      <c r="DK281" s="3"/>
      <c r="DL281" s="3"/>
      <c r="DM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3"/>
      <c r="DD282" s="3"/>
      <c r="DE282" s="3"/>
      <c r="DF282" s="3"/>
      <c r="DG282" s="3"/>
      <c r="DH282" s="3"/>
      <c r="DI282" s="3"/>
      <c r="DJ282" s="3"/>
      <c r="DK282" s="3"/>
      <c r="DL282" s="3"/>
      <c r="DM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3"/>
      <c r="DD283" s="3"/>
      <c r="DE283" s="3"/>
      <c r="DF283" s="3"/>
      <c r="DG283" s="3"/>
      <c r="DH283" s="3"/>
      <c r="DI283" s="3"/>
      <c r="DJ283" s="3"/>
      <c r="DK283" s="3"/>
      <c r="DL283" s="3"/>
      <c r="DM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c r="DI284" s="3"/>
      <c r="DJ284" s="3"/>
      <c r="DK284" s="3"/>
      <c r="DL284" s="3"/>
      <c r="DM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3"/>
      <c r="DD286" s="3"/>
      <c r="DE286" s="3"/>
      <c r="DF286" s="3"/>
      <c r="DG286" s="3"/>
      <c r="DH286" s="3"/>
      <c r="DI286" s="3"/>
      <c r="DJ286" s="3"/>
      <c r="DK286" s="3"/>
      <c r="DL286" s="3"/>
      <c r="DM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3"/>
      <c r="DD287" s="3"/>
      <c r="DE287" s="3"/>
      <c r="DF287" s="3"/>
      <c r="DG287" s="3"/>
      <c r="DH287" s="3"/>
      <c r="DI287" s="3"/>
      <c r="DJ287" s="3"/>
      <c r="DK287" s="3"/>
      <c r="DL287" s="3"/>
      <c r="DM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3"/>
      <c r="DD288" s="3"/>
      <c r="DE288" s="3"/>
      <c r="DF288" s="3"/>
      <c r="DG288" s="3"/>
      <c r="DH288" s="3"/>
      <c r="DI288" s="3"/>
      <c r="DJ288" s="3"/>
      <c r="DK288" s="3"/>
      <c r="DL288" s="3"/>
      <c r="DM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3"/>
      <c r="DD289" s="3"/>
      <c r="DE289" s="3"/>
      <c r="DF289" s="3"/>
      <c r="DG289" s="3"/>
      <c r="DH289" s="3"/>
      <c r="DI289" s="3"/>
      <c r="DJ289" s="3"/>
      <c r="DK289" s="3"/>
      <c r="DL289" s="3"/>
      <c r="DM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c r="DI290" s="3"/>
      <c r="DJ290" s="3"/>
      <c r="DK290" s="3"/>
      <c r="DL290" s="3"/>
      <c r="DM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3"/>
      <c r="DD291" s="3"/>
      <c r="DE291" s="3"/>
      <c r="DF291" s="3"/>
      <c r="DG291" s="3"/>
      <c r="DH291" s="3"/>
      <c r="DI291" s="3"/>
      <c r="DJ291" s="3"/>
      <c r="DK291" s="3"/>
      <c r="DL291" s="3"/>
      <c r="DM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3"/>
      <c r="DD292" s="3"/>
      <c r="DE292" s="3"/>
      <c r="DF292" s="3"/>
      <c r="DG292" s="3"/>
      <c r="DH292" s="3"/>
      <c r="DI292" s="3"/>
      <c r="DJ292" s="3"/>
      <c r="DK292" s="3"/>
      <c r="DL292" s="3"/>
      <c r="DM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3"/>
      <c r="DD293" s="3"/>
      <c r="DE293" s="3"/>
      <c r="DF293" s="3"/>
      <c r="DG293" s="3"/>
      <c r="DH293" s="3"/>
      <c r="DI293" s="3"/>
      <c r="DJ293" s="3"/>
      <c r="DK293" s="3"/>
      <c r="DL293" s="3"/>
      <c r="DM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c r="DI294" s="3"/>
      <c r="DJ294" s="3"/>
      <c r="DK294" s="3"/>
      <c r="DL294" s="3"/>
      <c r="DM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c r="DI296" s="3"/>
      <c r="DJ296" s="3"/>
      <c r="DK296" s="3"/>
      <c r="DL296" s="3"/>
      <c r="DM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c r="DI298" s="3"/>
      <c r="DJ298" s="3"/>
      <c r="DK298" s="3"/>
      <c r="DL298" s="3"/>
      <c r="DM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c r="DI299" s="3"/>
      <c r="DJ299" s="3"/>
      <c r="DK299" s="3"/>
      <c r="DL299" s="3"/>
      <c r="DM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3"/>
      <c r="DD300" s="3"/>
      <c r="DE300" s="3"/>
      <c r="DF300" s="3"/>
      <c r="DG300" s="3"/>
      <c r="DH300" s="3"/>
      <c r="DI300" s="3"/>
      <c r="DJ300" s="3"/>
      <c r="DK300" s="3"/>
      <c r="DL300" s="3"/>
      <c r="DM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c r="DI301" s="3"/>
      <c r="DJ301" s="3"/>
      <c r="DK301" s="3"/>
      <c r="DL301" s="3"/>
      <c r="DM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c r="DI302" s="3"/>
      <c r="DJ302" s="3"/>
      <c r="DK302" s="3"/>
      <c r="DL302" s="3"/>
      <c r="DM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3"/>
      <c r="DD303" s="3"/>
      <c r="DE303" s="3"/>
      <c r="DF303" s="3"/>
      <c r="DG303" s="3"/>
      <c r="DH303" s="3"/>
      <c r="DI303" s="3"/>
      <c r="DJ303" s="3"/>
      <c r="DK303" s="3"/>
      <c r="DL303" s="3"/>
      <c r="DM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c r="DI304" s="3"/>
      <c r="DJ304" s="3"/>
      <c r="DK304" s="3"/>
      <c r="DL304" s="3"/>
      <c r="DM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c r="DI305" s="3"/>
      <c r="DJ305" s="3"/>
      <c r="DK305" s="3"/>
      <c r="DL305" s="3"/>
      <c r="DM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c r="DI307" s="3"/>
      <c r="DJ307" s="3"/>
      <c r="DK307" s="3"/>
      <c r="DL307" s="3"/>
      <c r="DM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3"/>
      <c r="DD308" s="3"/>
      <c r="DE308" s="3"/>
      <c r="DF308" s="3"/>
      <c r="DG308" s="3"/>
      <c r="DH308" s="3"/>
      <c r="DI308" s="3"/>
      <c r="DJ308" s="3"/>
      <c r="DK308" s="3"/>
      <c r="DL308" s="3"/>
      <c r="DM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c r="DI309" s="3"/>
      <c r="DJ309" s="3"/>
      <c r="DK309" s="3"/>
      <c r="DL309" s="3"/>
      <c r="DM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3"/>
      <c r="DD310" s="3"/>
      <c r="DE310" s="3"/>
      <c r="DF310" s="3"/>
      <c r="DG310" s="3"/>
      <c r="DH310" s="3"/>
      <c r="DI310" s="3"/>
      <c r="DJ310" s="3"/>
      <c r="DK310" s="3"/>
      <c r="DL310" s="3"/>
      <c r="DM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3"/>
      <c r="DD311" s="3"/>
      <c r="DE311" s="3"/>
      <c r="DF311" s="3"/>
      <c r="DG311" s="3"/>
      <c r="DH311" s="3"/>
      <c r="DI311" s="3"/>
      <c r="DJ311" s="3"/>
      <c r="DK311" s="3"/>
      <c r="DL311" s="3"/>
      <c r="DM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3"/>
      <c r="DD312" s="3"/>
      <c r="DE312" s="3"/>
      <c r="DF312" s="3"/>
      <c r="DG312" s="3"/>
      <c r="DH312" s="3"/>
      <c r="DI312" s="3"/>
      <c r="DJ312" s="3"/>
      <c r="DK312" s="3"/>
      <c r="DL312" s="3"/>
      <c r="DM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3"/>
      <c r="DD313" s="3"/>
      <c r="DE313" s="3"/>
      <c r="DF313" s="3"/>
      <c r="DG313" s="3"/>
      <c r="DH313" s="3"/>
      <c r="DI313" s="3"/>
      <c r="DJ313" s="3"/>
      <c r="DK313" s="3"/>
      <c r="DL313" s="3"/>
      <c r="DM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3"/>
      <c r="DD314" s="3"/>
      <c r="DE314" s="3"/>
      <c r="DF314" s="3"/>
      <c r="DG314" s="3"/>
      <c r="DH314" s="3"/>
      <c r="DI314" s="3"/>
      <c r="DJ314" s="3"/>
      <c r="DK314" s="3"/>
      <c r="DL314" s="3"/>
      <c r="DM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3"/>
      <c r="DD315" s="3"/>
      <c r="DE315" s="3"/>
      <c r="DF315" s="3"/>
      <c r="DG315" s="3"/>
      <c r="DH315" s="3"/>
      <c r="DI315" s="3"/>
      <c r="DJ315" s="3"/>
      <c r="DK315" s="3"/>
      <c r="DL315" s="3"/>
      <c r="DM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3"/>
      <c r="DD316" s="3"/>
      <c r="DE316" s="3"/>
      <c r="DF316" s="3"/>
      <c r="DG316" s="3"/>
      <c r="DH316" s="3"/>
      <c r="DI316" s="3"/>
      <c r="DJ316" s="3"/>
      <c r="DK316" s="3"/>
      <c r="DL316" s="3"/>
      <c r="DM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3"/>
      <c r="DD317" s="3"/>
      <c r="DE317" s="3"/>
      <c r="DF317" s="3"/>
      <c r="DG317" s="3"/>
      <c r="DH317" s="3"/>
      <c r="DI317" s="3"/>
      <c r="DJ317" s="3"/>
      <c r="DK317" s="3"/>
      <c r="DL317" s="3"/>
      <c r="DM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c r="DI318" s="3"/>
      <c r="DJ318" s="3"/>
      <c r="DK318" s="3"/>
      <c r="DL318" s="3"/>
      <c r="DM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3"/>
      <c r="DD319" s="3"/>
      <c r="DE319" s="3"/>
      <c r="DF319" s="3"/>
      <c r="DG319" s="3"/>
      <c r="DH319" s="3"/>
      <c r="DI319" s="3"/>
      <c r="DJ319" s="3"/>
      <c r="DK319" s="3"/>
      <c r="DL319" s="3"/>
      <c r="DM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3"/>
      <c r="DD320" s="3"/>
      <c r="DE320" s="3"/>
      <c r="DF320" s="3"/>
      <c r="DG320" s="3"/>
      <c r="DH320" s="3"/>
      <c r="DI320" s="3"/>
      <c r="DJ320" s="3"/>
      <c r="DK320" s="3"/>
      <c r="DL320" s="3"/>
      <c r="DM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3"/>
      <c r="DD321" s="3"/>
      <c r="DE321" s="3"/>
      <c r="DF321" s="3"/>
      <c r="DG321" s="3"/>
      <c r="DH321" s="3"/>
      <c r="DI321" s="3"/>
      <c r="DJ321" s="3"/>
      <c r="DK321" s="3"/>
      <c r="DL321" s="3"/>
      <c r="DM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c r="DI322" s="3"/>
      <c r="DJ322" s="3"/>
      <c r="DK322" s="3"/>
      <c r="DL322" s="3"/>
      <c r="DM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c r="DI323" s="3"/>
      <c r="DJ323" s="3"/>
      <c r="DK323" s="3"/>
      <c r="DL323" s="3"/>
      <c r="DM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c r="DI324" s="3"/>
      <c r="DJ324" s="3"/>
      <c r="DK324" s="3"/>
      <c r="DL324" s="3"/>
      <c r="DM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c r="DI325" s="3"/>
      <c r="DJ325" s="3"/>
      <c r="DK325" s="3"/>
      <c r="DL325" s="3"/>
      <c r="DM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c r="DI326" s="3"/>
      <c r="DJ326" s="3"/>
      <c r="DK326" s="3"/>
      <c r="DL326" s="3"/>
      <c r="DM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c r="DI327" s="3"/>
      <c r="DJ327" s="3"/>
      <c r="DK327" s="3"/>
      <c r="DL327" s="3"/>
      <c r="DM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3"/>
      <c r="DD328" s="3"/>
      <c r="DE328" s="3"/>
      <c r="DF328" s="3"/>
      <c r="DG328" s="3"/>
      <c r="DH328" s="3"/>
      <c r="DI328" s="3"/>
      <c r="DJ328" s="3"/>
      <c r="DK328" s="3"/>
      <c r="DL328" s="3"/>
      <c r="DM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3"/>
      <c r="DD329" s="3"/>
      <c r="DE329" s="3"/>
      <c r="DF329" s="3"/>
      <c r="DG329" s="3"/>
      <c r="DH329" s="3"/>
      <c r="DI329" s="3"/>
      <c r="DJ329" s="3"/>
      <c r="DK329" s="3"/>
      <c r="DL329" s="3"/>
      <c r="DM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c r="DI330" s="3"/>
      <c r="DJ330" s="3"/>
      <c r="DK330" s="3"/>
      <c r="DL330" s="3"/>
      <c r="DM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c r="DI331" s="3"/>
      <c r="DJ331" s="3"/>
      <c r="DK331" s="3"/>
      <c r="DL331" s="3"/>
      <c r="DM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c r="DI332" s="3"/>
      <c r="DJ332" s="3"/>
      <c r="DK332" s="3"/>
      <c r="DL332" s="3"/>
      <c r="DM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c r="DI334" s="3"/>
      <c r="DJ334" s="3"/>
      <c r="DK334" s="3"/>
      <c r="DL334" s="3"/>
      <c r="DM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3"/>
      <c r="DD335" s="3"/>
      <c r="DE335" s="3"/>
      <c r="DF335" s="3"/>
      <c r="DG335" s="3"/>
      <c r="DH335" s="3"/>
      <c r="DI335" s="3"/>
      <c r="DJ335" s="3"/>
      <c r="DK335" s="3"/>
      <c r="DL335" s="3"/>
      <c r="DM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3"/>
      <c r="DD336" s="3"/>
      <c r="DE336" s="3"/>
      <c r="DF336" s="3"/>
      <c r="DG336" s="3"/>
      <c r="DH336" s="3"/>
      <c r="DI336" s="3"/>
      <c r="DJ336" s="3"/>
      <c r="DK336" s="3"/>
      <c r="DL336" s="3"/>
      <c r="DM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3"/>
      <c r="DD337" s="3"/>
      <c r="DE337" s="3"/>
      <c r="DF337" s="3"/>
      <c r="DG337" s="3"/>
      <c r="DH337" s="3"/>
      <c r="DI337" s="3"/>
      <c r="DJ337" s="3"/>
      <c r="DK337" s="3"/>
      <c r="DL337" s="3"/>
      <c r="DM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3"/>
      <c r="DD338" s="3"/>
      <c r="DE338" s="3"/>
      <c r="DF338" s="3"/>
      <c r="DG338" s="3"/>
      <c r="DH338" s="3"/>
      <c r="DI338" s="3"/>
      <c r="DJ338" s="3"/>
      <c r="DK338" s="3"/>
      <c r="DL338" s="3"/>
      <c r="DM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3"/>
      <c r="DD339" s="3"/>
      <c r="DE339" s="3"/>
      <c r="DF339" s="3"/>
      <c r="DG339" s="3"/>
      <c r="DH339" s="3"/>
      <c r="DI339" s="3"/>
      <c r="DJ339" s="3"/>
      <c r="DK339" s="3"/>
      <c r="DL339" s="3"/>
      <c r="DM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3"/>
      <c r="DD340" s="3"/>
      <c r="DE340" s="3"/>
      <c r="DF340" s="3"/>
      <c r="DG340" s="3"/>
      <c r="DH340" s="3"/>
      <c r="DI340" s="3"/>
      <c r="DJ340" s="3"/>
      <c r="DK340" s="3"/>
      <c r="DL340" s="3"/>
      <c r="DM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3"/>
      <c r="DD341" s="3"/>
      <c r="DE341" s="3"/>
      <c r="DF341" s="3"/>
      <c r="DG341" s="3"/>
      <c r="DH341" s="3"/>
      <c r="DI341" s="3"/>
      <c r="DJ341" s="3"/>
      <c r="DK341" s="3"/>
      <c r="DL341" s="3"/>
      <c r="DM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3"/>
      <c r="DD342" s="3"/>
      <c r="DE342" s="3"/>
      <c r="DF342" s="3"/>
      <c r="DG342" s="3"/>
      <c r="DH342" s="3"/>
      <c r="DI342" s="3"/>
      <c r="DJ342" s="3"/>
      <c r="DK342" s="3"/>
      <c r="DL342" s="3"/>
      <c r="DM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3"/>
      <c r="DD343" s="3"/>
      <c r="DE343" s="3"/>
      <c r="DF343" s="3"/>
      <c r="DG343" s="3"/>
      <c r="DH343" s="3"/>
      <c r="DI343" s="3"/>
      <c r="DJ343" s="3"/>
      <c r="DK343" s="3"/>
      <c r="DL343" s="3"/>
      <c r="DM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3"/>
      <c r="DD344" s="3"/>
      <c r="DE344" s="3"/>
      <c r="DF344" s="3"/>
      <c r="DG344" s="3"/>
      <c r="DH344" s="3"/>
      <c r="DI344" s="3"/>
      <c r="DJ344" s="3"/>
      <c r="DK344" s="3"/>
      <c r="DL344" s="3"/>
      <c r="DM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3"/>
      <c r="DD345" s="3"/>
      <c r="DE345" s="3"/>
      <c r="DF345" s="3"/>
      <c r="DG345" s="3"/>
      <c r="DH345" s="3"/>
      <c r="DI345" s="3"/>
      <c r="DJ345" s="3"/>
      <c r="DK345" s="3"/>
      <c r="DL345" s="3"/>
      <c r="DM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3"/>
      <c r="DD346" s="3"/>
      <c r="DE346" s="3"/>
      <c r="DF346" s="3"/>
      <c r="DG346" s="3"/>
      <c r="DH346" s="3"/>
      <c r="DI346" s="3"/>
      <c r="DJ346" s="3"/>
      <c r="DK346" s="3"/>
      <c r="DL346" s="3"/>
      <c r="DM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3"/>
      <c r="DD347" s="3"/>
      <c r="DE347" s="3"/>
      <c r="DF347" s="3"/>
      <c r="DG347" s="3"/>
      <c r="DH347" s="3"/>
      <c r="DI347" s="3"/>
      <c r="DJ347" s="3"/>
      <c r="DK347" s="3"/>
      <c r="DL347" s="3"/>
      <c r="DM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3"/>
      <c r="DD348" s="3"/>
      <c r="DE348" s="3"/>
      <c r="DF348" s="3"/>
      <c r="DG348" s="3"/>
      <c r="DH348" s="3"/>
      <c r="DI348" s="3"/>
      <c r="DJ348" s="3"/>
      <c r="DK348" s="3"/>
      <c r="DL348" s="3"/>
      <c r="DM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3"/>
      <c r="DD349" s="3"/>
      <c r="DE349" s="3"/>
      <c r="DF349" s="3"/>
      <c r="DG349" s="3"/>
      <c r="DH349" s="3"/>
      <c r="DI349" s="3"/>
      <c r="DJ349" s="3"/>
      <c r="DK349" s="3"/>
      <c r="DL349" s="3"/>
      <c r="DM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3"/>
      <c r="DD350" s="3"/>
      <c r="DE350" s="3"/>
      <c r="DF350" s="3"/>
      <c r="DG350" s="3"/>
      <c r="DH350" s="3"/>
      <c r="DI350" s="3"/>
      <c r="DJ350" s="3"/>
      <c r="DK350" s="3"/>
      <c r="DL350" s="3"/>
      <c r="DM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3"/>
      <c r="DD351" s="3"/>
      <c r="DE351" s="3"/>
      <c r="DF351" s="3"/>
      <c r="DG351" s="3"/>
      <c r="DH351" s="3"/>
      <c r="DI351" s="3"/>
      <c r="DJ351" s="3"/>
      <c r="DK351" s="3"/>
      <c r="DL351" s="3"/>
      <c r="DM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3"/>
      <c r="DD352" s="3"/>
      <c r="DE352" s="3"/>
      <c r="DF352" s="3"/>
      <c r="DG352" s="3"/>
      <c r="DH352" s="3"/>
      <c r="DI352" s="3"/>
      <c r="DJ352" s="3"/>
      <c r="DK352" s="3"/>
      <c r="DL352" s="3"/>
      <c r="DM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3"/>
      <c r="DD353" s="3"/>
      <c r="DE353" s="3"/>
      <c r="DF353" s="3"/>
      <c r="DG353" s="3"/>
      <c r="DH353" s="3"/>
      <c r="DI353" s="3"/>
      <c r="DJ353" s="3"/>
      <c r="DK353" s="3"/>
      <c r="DL353" s="3"/>
      <c r="DM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3"/>
      <c r="DD354" s="3"/>
      <c r="DE354" s="3"/>
      <c r="DF354" s="3"/>
      <c r="DG354" s="3"/>
      <c r="DH354" s="3"/>
      <c r="DI354" s="3"/>
      <c r="DJ354" s="3"/>
      <c r="DK354" s="3"/>
      <c r="DL354" s="3"/>
      <c r="DM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c r="DI355" s="3"/>
      <c r="DJ355" s="3"/>
      <c r="DK355" s="3"/>
      <c r="DL355" s="3"/>
      <c r="DM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c r="DI356" s="3"/>
      <c r="DJ356" s="3"/>
      <c r="DK356" s="3"/>
      <c r="DL356" s="3"/>
      <c r="DM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c r="DI357" s="3"/>
      <c r="DJ357" s="3"/>
      <c r="DK357" s="3"/>
      <c r="DL357" s="3"/>
      <c r="DM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c r="DI358" s="3"/>
      <c r="DJ358" s="3"/>
      <c r="DK358" s="3"/>
      <c r="DL358" s="3"/>
      <c r="DM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c r="DI359" s="3"/>
      <c r="DJ359" s="3"/>
      <c r="DK359" s="3"/>
      <c r="DL359" s="3"/>
      <c r="DM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c r="DI360" s="3"/>
      <c r="DJ360" s="3"/>
      <c r="DK360" s="3"/>
      <c r="DL360" s="3"/>
      <c r="DM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c r="DI361" s="3"/>
      <c r="DJ361" s="3"/>
      <c r="DK361" s="3"/>
      <c r="DL361" s="3"/>
      <c r="DM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c r="DI362" s="3"/>
      <c r="DJ362" s="3"/>
      <c r="DK362" s="3"/>
      <c r="DL362" s="3"/>
      <c r="DM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c r="DI363" s="3"/>
      <c r="DJ363" s="3"/>
      <c r="DK363" s="3"/>
      <c r="DL363" s="3"/>
      <c r="DM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c r="DI365" s="3"/>
      <c r="DJ365" s="3"/>
      <c r="DK365" s="3"/>
      <c r="DL365" s="3"/>
      <c r="DM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c r="DI366" s="3"/>
      <c r="DJ366" s="3"/>
      <c r="DK366" s="3"/>
      <c r="DL366" s="3"/>
      <c r="DM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c r="DI367" s="3"/>
      <c r="DJ367" s="3"/>
      <c r="DK367" s="3"/>
      <c r="DL367" s="3"/>
      <c r="DM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c r="DI368" s="3"/>
      <c r="DJ368" s="3"/>
      <c r="DK368" s="3"/>
      <c r="DL368" s="3"/>
      <c r="DM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c r="DI369" s="3"/>
      <c r="DJ369" s="3"/>
      <c r="DK369" s="3"/>
      <c r="DL369" s="3"/>
      <c r="DM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c r="DI370" s="3"/>
      <c r="DJ370" s="3"/>
      <c r="DK370" s="3"/>
      <c r="DL370" s="3"/>
      <c r="DM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3"/>
      <c r="DD371" s="3"/>
      <c r="DE371" s="3"/>
      <c r="DF371" s="3"/>
      <c r="DG371" s="3"/>
      <c r="DH371" s="3"/>
      <c r="DI371" s="3"/>
      <c r="DJ371" s="3"/>
      <c r="DK371" s="3"/>
      <c r="DL371" s="3"/>
      <c r="DM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3"/>
      <c r="DD372" s="3"/>
      <c r="DE372" s="3"/>
      <c r="DF372" s="3"/>
      <c r="DG372" s="3"/>
      <c r="DH372" s="3"/>
      <c r="DI372" s="3"/>
      <c r="DJ372" s="3"/>
      <c r="DK372" s="3"/>
      <c r="DL372" s="3"/>
      <c r="DM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3"/>
      <c r="DD373" s="3"/>
      <c r="DE373" s="3"/>
      <c r="DF373" s="3"/>
      <c r="DG373" s="3"/>
      <c r="DH373" s="3"/>
      <c r="DI373" s="3"/>
      <c r="DJ373" s="3"/>
      <c r="DK373" s="3"/>
      <c r="DL373" s="3"/>
      <c r="DM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3"/>
      <c r="DD374" s="3"/>
      <c r="DE374" s="3"/>
      <c r="DF374" s="3"/>
      <c r="DG374" s="3"/>
      <c r="DH374" s="3"/>
      <c r="DI374" s="3"/>
      <c r="DJ374" s="3"/>
      <c r="DK374" s="3"/>
      <c r="DL374" s="3"/>
      <c r="DM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3"/>
      <c r="DD375" s="3"/>
      <c r="DE375" s="3"/>
      <c r="DF375" s="3"/>
      <c r="DG375" s="3"/>
      <c r="DH375" s="3"/>
      <c r="DI375" s="3"/>
      <c r="DJ375" s="3"/>
      <c r="DK375" s="3"/>
      <c r="DL375" s="3"/>
      <c r="DM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3"/>
      <c r="DD376" s="3"/>
      <c r="DE376" s="3"/>
      <c r="DF376" s="3"/>
      <c r="DG376" s="3"/>
      <c r="DH376" s="3"/>
      <c r="DI376" s="3"/>
      <c r="DJ376" s="3"/>
      <c r="DK376" s="3"/>
      <c r="DL376" s="3"/>
      <c r="DM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3"/>
      <c r="DD377" s="3"/>
      <c r="DE377" s="3"/>
      <c r="DF377" s="3"/>
      <c r="DG377" s="3"/>
      <c r="DH377" s="3"/>
      <c r="DI377" s="3"/>
      <c r="DJ377" s="3"/>
      <c r="DK377" s="3"/>
      <c r="DL377" s="3"/>
      <c r="DM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3"/>
      <c r="DD378" s="3"/>
      <c r="DE378" s="3"/>
      <c r="DF378" s="3"/>
      <c r="DG378" s="3"/>
      <c r="DH378" s="3"/>
      <c r="DI378" s="3"/>
      <c r="DJ378" s="3"/>
      <c r="DK378" s="3"/>
      <c r="DL378" s="3"/>
      <c r="DM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3"/>
      <c r="DD379" s="3"/>
      <c r="DE379" s="3"/>
      <c r="DF379" s="3"/>
      <c r="DG379" s="3"/>
      <c r="DH379" s="3"/>
      <c r="DI379" s="3"/>
      <c r="DJ379" s="3"/>
      <c r="DK379" s="3"/>
      <c r="DL379" s="3"/>
      <c r="DM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3"/>
      <c r="DD380" s="3"/>
      <c r="DE380" s="3"/>
      <c r="DF380" s="3"/>
      <c r="DG380" s="3"/>
      <c r="DH380" s="3"/>
      <c r="DI380" s="3"/>
      <c r="DJ380" s="3"/>
      <c r="DK380" s="3"/>
      <c r="DL380" s="3"/>
      <c r="DM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3"/>
      <c r="DD381" s="3"/>
      <c r="DE381" s="3"/>
      <c r="DF381" s="3"/>
      <c r="DG381" s="3"/>
      <c r="DH381" s="3"/>
      <c r="DI381" s="3"/>
      <c r="DJ381" s="3"/>
      <c r="DK381" s="3"/>
      <c r="DL381" s="3"/>
      <c r="DM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3"/>
      <c r="DD382" s="3"/>
      <c r="DE382" s="3"/>
      <c r="DF382" s="3"/>
      <c r="DG382" s="3"/>
      <c r="DH382" s="3"/>
      <c r="DI382" s="3"/>
      <c r="DJ382" s="3"/>
      <c r="DK382" s="3"/>
      <c r="DL382" s="3"/>
      <c r="DM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3"/>
      <c r="DD383" s="3"/>
      <c r="DE383" s="3"/>
      <c r="DF383" s="3"/>
      <c r="DG383" s="3"/>
      <c r="DH383" s="3"/>
      <c r="DI383" s="3"/>
      <c r="DJ383" s="3"/>
      <c r="DK383" s="3"/>
      <c r="DL383" s="3"/>
      <c r="DM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3"/>
      <c r="DD384" s="3"/>
      <c r="DE384" s="3"/>
      <c r="DF384" s="3"/>
      <c r="DG384" s="3"/>
      <c r="DH384" s="3"/>
      <c r="DI384" s="3"/>
      <c r="DJ384" s="3"/>
      <c r="DK384" s="3"/>
      <c r="DL384" s="3"/>
      <c r="DM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3"/>
      <c r="DD385" s="3"/>
      <c r="DE385" s="3"/>
      <c r="DF385" s="3"/>
      <c r="DG385" s="3"/>
      <c r="DH385" s="3"/>
      <c r="DI385" s="3"/>
      <c r="DJ385" s="3"/>
      <c r="DK385" s="3"/>
      <c r="DL385" s="3"/>
      <c r="DM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3"/>
      <c r="DD386" s="3"/>
      <c r="DE386" s="3"/>
      <c r="DF386" s="3"/>
      <c r="DG386" s="3"/>
      <c r="DH386" s="3"/>
      <c r="DI386" s="3"/>
      <c r="DJ386" s="3"/>
      <c r="DK386" s="3"/>
      <c r="DL386" s="3"/>
      <c r="DM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3"/>
      <c r="DD387" s="3"/>
      <c r="DE387" s="3"/>
      <c r="DF387" s="3"/>
      <c r="DG387" s="3"/>
      <c r="DH387" s="3"/>
      <c r="DI387" s="3"/>
      <c r="DJ387" s="3"/>
      <c r="DK387" s="3"/>
      <c r="DL387" s="3"/>
      <c r="DM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c r="DI388" s="3"/>
      <c r="DJ388" s="3"/>
      <c r="DK388" s="3"/>
      <c r="DL388" s="3"/>
      <c r="DM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3"/>
      <c r="DD389" s="3"/>
      <c r="DE389" s="3"/>
      <c r="DF389" s="3"/>
      <c r="DG389" s="3"/>
      <c r="DH389" s="3"/>
      <c r="DI389" s="3"/>
      <c r="DJ389" s="3"/>
      <c r="DK389" s="3"/>
      <c r="DL389" s="3"/>
      <c r="DM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3"/>
      <c r="DD390" s="3"/>
      <c r="DE390" s="3"/>
      <c r="DF390" s="3"/>
      <c r="DG390" s="3"/>
      <c r="DH390" s="3"/>
      <c r="DI390" s="3"/>
      <c r="DJ390" s="3"/>
      <c r="DK390" s="3"/>
      <c r="DL390" s="3"/>
      <c r="DM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3"/>
      <c r="DD391" s="3"/>
      <c r="DE391" s="3"/>
      <c r="DF391" s="3"/>
      <c r="DG391" s="3"/>
      <c r="DH391" s="3"/>
      <c r="DI391" s="3"/>
      <c r="DJ391" s="3"/>
      <c r="DK391" s="3"/>
      <c r="DL391" s="3"/>
      <c r="DM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3"/>
      <c r="DD392" s="3"/>
      <c r="DE392" s="3"/>
      <c r="DF392" s="3"/>
      <c r="DG392" s="3"/>
      <c r="DH392" s="3"/>
      <c r="DI392" s="3"/>
      <c r="DJ392" s="3"/>
      <c r="DK392" s="3"/>
      <c r="DL392" s="3"/>
      <c r="DM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3"/>
      <c r="DD393" s="3"/>
      <c r="DE393" s="3"/>
      <c r="DF393" s="3"/>
      <c r="DG393" s="3"/>
      <c r="DH393" s="3"/>
      <c r="DI393" s="3"/>
      <c r="DJ393" s="3"/>
      <c r="DK393" s="3"/>
      <c r="DL393" s="3"/>
      <c r="DM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3"/>
      <c r="DD394" s="3"/>
      <c r="DE394" s="3"/>
      <c r="DF394" s="3"/>
      <c r="DG394" s="3"/>
      <c r="DH394" s="3"/>
      <c r="DI394" s="3"/>
      <c r="DJ394" s="3"/>
      <c r="DK394" s="3"/>
      <c r="DL394" s="3"/>
      <c r="DM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3"/>
      <c r="DD395" s="3"/>
      <c r="DE395" s="3"/>
      <c r="DF395" s="3"/>
      <c r="DG395" s="3"/>
      <c r="DH395" s="3"/>
      <c r="DI395" s="3"/>
      <c r="DJ395" s="3"/>
      <c r="DK395" s="3"/>
      <c r="DL395" s="3"/>
      <c r="DM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3"/>
      <c r="DD396" s="3"/>
      <c r="DE396" s="3"/>
      <c r="DF396" s="3"/>
      <c r="DG396" s="3"/>
      <c r="DH396" s="3"/>
      <c r="DI396" s="3"/>
      <c r="DJ396" s="3"/>
      <c r="DK396" s="3"/>
      <c r="DL396" s="3"/>
      <c r="DM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3"/>
      <c r="DD397" s="3"/>
      <c r="DE397" s="3"/>
      <c r="DF397" s="3"/>
      <c r="DG397" s="3"/>
      <c r="DH397" s="3"/>
      <c r="DI397" s="3"/>
      <c r="DJ397" s="3"/>
      <c r="DK397" s="3"/>
      <c r="DL397" s="3"/>
      <c r="DM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3"/>
      <c r="DD398" s="3"/>
      <c r="DE398" s="3"/>
      <c r="DF398" s="3"/>
      <c r="DG398" s="3"/>
      <c r="DH398" s="3"/>
      <c r="DI398" s="3"/>
      <c r="DJ398" s="3"/>
      <c r="DK398" s="3"/>
      <c r="DL398" s="3"/>
      <c r="DM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3"/>
      <c r="DD399" s="3"/>
      <c r="DE399" s="3"/>
      <c r="DF399" s="3"/>
      <c r="DG399" s="3"/>
      <c r="DH399" s="3"/>
      <c r="DI399" s="3"/>
      <c r="DJ399" s="3"/>
      <c r="DK399" s="3"/>
      <c r="DL399" s="3"/>
      <c r="DM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3"/>
      <c r="DD400" s="3"/>
      <c r="DE400" s="3"/>
      <c r="DF400" s="3"/>
      <c r="DG400" s="3"/>
      <c r="DH400" s="3"/>
      <c r="DI400" s="3"/>
      <c r="DJ400" s="3"/>
      <c r="DK400" s="3"/>
      <c r="DL400" s="3"/>
      <c r="DM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3"/>
      <c r="DD401" s="3"/>
      <c r="DE401" s="3"/>
      <c r="DF401" s="3"/>
      <c r="DG401" s="3"/>
      <c r="DH401" s="3"/>
      <c r="DI401" s="3"/>
      <c r="DJ401" s="3"/>
      <c r="DK401" s="3"/>
      <c r="DL401" s="3"/>
      <c r="DM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3"/>
      <c r="DD402" s="3"/>
      <c r="DE402" s="3"/>
      <c r="DF402" s="3"/>
      <c r="DG402" s="3"/>
      <c r="DH402" s="3"/>
      <c r="DI402" s="3"/>
      <c r="DJ402" s="3"/>
      <c r="DK402" s="3"/>
      <c r="DL402" s="3"/>
      <c r="DM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3"/>
      <c r="DD403" s="3"/>
      <c r="DE403" s="3"/>
      <c r="DF403" s="3"/>
      <c r="DG403" s="3"/>
      <c r="DH403" s="3"/>
      <c r="DI403" s="3"/>
      <c r="DJ403" s="3"/>
      <c r="DK403" s="3"/>
      <c r="DL403" s="3"/>
      <c r="DM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3"/>
      <c r="DD404" s="3"/>
      <c r="DE404" s="3"/>
      <c r="DF404" s="3"/>
      <c r="DG404" s="3"/>
      <c r="DH404" s="3"/>
      <c r="DI404" s="3"/>
      <c r="DJ404" s="3"/>
      <c r="DK404" s="3"/>
      <c r="DL404" s="3"/>
      <c r="DM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3"/>
      <c r="DD405" s="3"/>
      <c r="DE405" s="3"/>
      <c r="DF405" s="3"/>
      <c r="DG405" s="3"/>
      <c r="DH405" s="3"/>
      <c r="DI405" s="3"/>
      <c r="DJ405" s="3"/>
      <c r="DK405" s="3"/>
      <c r="DL405" s="3"/>
      <c r="DM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3"/>
      <c r="DD406" s="3"/>
      <c r="DE406" s="3"/>
      <c r="DF406" s="3"/>
      <c r="DG406" s="3"/>
      <c r="DH406" s="3"/>
      <c r="DI406" s="3"/>
      <c r="DJ406" s="3"/>
      <c r="DK406" s="3"/>
      <c r="DL406" s="3"/>
      <c r="DM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3"/>
      <c r="DD407" s="3"/>
      <c r="DE407" s="3"/>
      <c r="DF407" s="3"/>
      <c r="DG407" s="3"/>
      <c r="DH407" s="3"/>
      <c r="DI407" s="3"/>
      <c r="DJ407" s="3"/>
      <c r="DK407" s="3"/>
      <c r="DL407" s="3"/>
      <c r="DM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3"/>
      <c r="DD408" s="3"/>
      <c r="DE408" s="3"/>
      <c r="DF408" s="3"/>
      <c r="DG408" s="3"/>
      <c r="DH408" s="3"/>
      <c r="DI408" s="3"/>
      <c r="DJ408" s="3"/>
      <c r="DK408" s="3"/>
      <c r="DL408" s="3"/>
      <c r="DM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3"/>
      <c r="DD409" s="3"/>
      <c r="DE409" s="3"/>
      <c r="DF409" s="3"/>
      <c r="DG409" s="3"/>
      <c r="DH409" s="3"/>
      <c r="DI409" s="3"/>
      <c r="DJ409" s="3"/>
      <c r="DK409" s="3"/>
      <c r="DL409" s="3"/>
      <c r="DM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3"/>
      <c r="DD410" s="3"/>
      <c r="DE410" s="3"/>
      <c r="DF410" s="3"/>
      <c r="DG410" s="3"/>
      <c r="DH410" s="3"/>
      <c r="DI410" s="3"/>
      <c r="DJ410" s="3"/>
      <c r="DK410" s="3"/>
      <c r="DL410" s="3"/>
      <c r="DM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3"/>
      <c r="DD411" s="3"/>
      <c r="DE411" s="3"/>
      <c r="DF411" s="3"/>
      <c r="DG411" s="3"/>
      <c r="DH411" s="3"/>
      <c r="DI411" s="3"/>
      <c r="DJ411" s="3"/>
      <c r="DK411" s="3"/>
      <c r="DL411" s="3"/>
      <c r="DM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3"/>
      <c r="DD412" s="3"/>
      <c r="DE412" s="3"/>
      <c r="DF412" s="3"/>
      <c r="DG412" s="3"/>
      <c r="DH412" s="3"/>
      <c r="DI412" s="3"/>
      <c r="DJ412" s="3"/>
      <c r="DK412" s="3"/>
      <c r="DL412" s="3"/>
      <c r="DM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3"/>
      <c r="DD413" s="3"/>
      <c r="DE413" s="3"/>
      <c r="DF413" s="3"/>
      <c r="DG413" s="3"/>
      <c r="DH413" s="3"/>
      <c r="DI413" s="3"/>
      <c r="DJ413" s="3"/>
      <c r="DK413" s="3"/>
      <c r="DL413" s="3"/>
      <c r="DM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3"/>
      <c r="DD414" s="3"/>
      <c r="DE414" s="3"/>
      <c r="DF414" s="3"/>
      <c r="DG414" s="3"/>
      <c r="DH414" s="3"/>
      <c r="DI414" s="3"/>
      <c r="DJ414" s="3"/>
      <c r="DK414" s="3"/>
      <c r="DL414" s="3"/>
      <c r="DM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3"/>
      <c r="DD415" s="3"/>
      <c r="DE415" s="3"/>
      <c r="DF415" s="3"/>
      <c r="DG415" s="3"/>
      <c r="DH415" s="3"/>
      <c r="DI415" s="3"/>
      <c r="DJ415" s="3"/>
      <c r="DK415" s="3"/>
      <c r="DL415" s="3"/>
      <c r="DM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3"/>
      <c r="DD416" s="3"/>
      <c r="DE416" s="3"/>
      <c r="DF416" s="3"/>
      <c r="DG416" s="3"/>
      <c r="DH416" s="3"/>
      <c r="DI416" s="3"/>
      <c r="DJ416" s="3"/>
      <c r="DK416" s="3"/>
      <c r="DL416" s="3"/>
      <c r="DM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3"/>
      <c r="DD417" s="3"/>
      <c r="DE417" s="3"/>
      <c r="DF417" s="3"/>
      <c r="DG417" s="3"/>
      <c r="DH417" s="3"/>
      <c r="DI417" s="3"/>
      <c r="DJ417" s="3"/>
      <c r="DK417" s="3"/>
      <c r="DL417" s="3"/>
      <c r="DM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3"/>
      <c r="DD418" s="3"/>
      <c r="DE418" s="3"/>
      <c r="DF418" s="3"/>
      <c r="DG418" s="3"/>
      <c r="DH418" s="3"/>
      <c r="DI418" s="3"/>
      <c r="DJ418" s="3"/>
      <c r="DK418" s="3"/>
      <c r="DL418" s="3"/>
      <c r="DM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3"/>
      <c r="DD419" s="3"/>
      <c r="DE419" s="3"/>
      <c r="DF419" s="3"/>
      <c r="DG419" s="3"/>
      <c r="DH419" s="3"/>
      <c r="DI419" s="3"/>
      <c r="DJ419" s="3"/>
      <c r="DK419" s="3"/>
      <c r="DL419" s="3"/>
      <c r="DM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3"/>
      <c r="DD420" s="3"/>
      <c r="DE420" s="3"/>
      <c r="DF420" s="3"/>
      <c r="DG420" s="3"/>
      <c r="DH420" s="3"/>
      <c r="DI420" s="3"/>
      <c r="DJ420" s="3"/>
      <c r="DK420" s="3"/>
      <c r="DL420" s="3"/>
      <c r="DM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3"/>
      <c r="DD421" s="3"/>
      <c r="DE421" s="3"/>
      <c r="DF421" s="3"/>
      <c r="DG421" s="3"/>
      <c r="DH421" s="3"/>
      <c r="DI421" s="3"/>
      <c r="DJ421" s="3"/>
      <c r="DK421" s="3"/>
      <c r="DL421" s="3"/>
      <c r="DM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3"/>
      <c r="DD422" s="3"/>
      <c r="DE422" s="3"/>
      <c r="DF422" s="3"/>
      <c r="DG422" s="3"/>
      <c r="DH422" s="3"/>
      <c r="DI422" s="3"/>
      <c r="DJ422" s="3"/>
      <c r="DK422" s="3"/>
      <c r="DL422" s="3"/>
      <c r="DM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3"/>
      <c r="DD423" s="3"/>
      <c r="DE423" s="3"/>
      <c r="DF423" s="3"/>
      <c r="DG423" s="3"/>
      <c r="DH423" s="3"/>
      <c r="DI423" s="3"/>
      <c r="DJ423" s="3"/>
      <c r="DK423" s="3"/>
      <c r="DL423" s="3"/>
      <c r="DM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3"/>
      <c r="DD424" s="3"/>
      <c r="DE424" s="3"/>
      <c r="DF424" s="3"/>
      <c r="DG424" s="3"/>
      <c r="DH424" s="3"/>
      <c r="DI424" s="3"/>
      <c r="DJ424" s="3"/>
      <c r="DK424" s="3"/>
      <c r="DL424" s="3"/>
      <c r="DM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3"/>
      <c r="DD425" s="3"/>
      <c r="DE425" s="3"/>
      <c r="DF425" s="3"/>
      <c r="DG425" s="3"/>
      <c r="DH425" s="3"/>
      <c r="DI425" s="3"/>
      <c r="DJ425" s="3"/>
      <c r="DK425" s="3"/>
      <c r="DL425" s="3"/>
      <c r="DM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3"/>
      <c r="DD426" s="3"/>
      <c r="DE426" s="3"/>
      <c r="DF426" s="3"/>
      <c r="DG426" s="3"/>
      <c r="DH426" s="3"/>
      <c r="DI426" s="3"/>
      <c r="DJ426" s="3"/>
      <c r="DK426" s="3"/>
      <c r="DL426" s="3"/>
      <c r="DM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3"/>
      <c r="DD427" s="3"/>
      <c r="DE427" s="3"/>
      <c r="DF427" s="3"/>
      <c r="DG427" s="3"/>
      <c r="DH427" s="3"/>
      <c r="DI427" s="3"/>
      <c r="DJ427" s="3"/>
      <c r="DK427" s="3"/>
      <c r="DL427" s="3"/>
      <c r="DM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3"/>
      <c r="DD428" s="3"/>
      <c r="DE428" s="3"/>
      <c r="DF428" s="3"/>
      <c r="DG428" s="3"/>
      <c r="DH428" s="3"/>
      <c r="DI428" s="3"/>
      <c r="DJ428" s="3"/>
      <c r="DK428" s="3"/>
      <c r="DL428" s="3"/>
      <c r="DM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3"/>
      <c r="DD429" s="3"/>
      <c r="DE429" s="3"/>
      <c r="DF429" s="3"/>
      <c r="DG429" s="3"/>
      <c r="DH429" s="3"/>
      <c r="DI429" s="3"/>
      <c r="DJ429" s="3"/>
      <c r="DK429" s="3"/>
      <c r="DL429" s="3"/>
      <c r="DM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3"/>
      <c r="DD430" s="3"/>
      <c r="DE430" s="3"/>
      <c r="DF430" s="3"/>
      <c r="DG430" s="3"/>
      <c r="DH430" s="3"/>
      <c r="DI430" s="3"/>
      <c r="DJ430" s="3"/>
      <c r="DK430" s="3"/>
      <c r="DL430" s="3"/>
      <c r="DM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3"/>
      <c r="DD431" s="3"/>
      <c r="DE431" s="3"/>
      <c r="DF431" s="3"/>
      <c r="DG431" s="3"/>
      <c r="DH431" s="3"/>
      <c r="DI431" s="3"/>
      <c r="DJ431" s="3"/>
      <c r="DK431" s="3"/>
      <c r="DL431" s="3"/>
      <c r="DM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3"/>
      <c r="DD432" s="3"/>
      <c r="DE432" s="3"/>
      <c r="DF432" s="3"/>
      <c r="DG432" s="3"/>
      <c r="DH432" s="3"/>
      <c r="DI432" s="3"/>
      <c r="DJ432" s="3"/>
      <c r="DK432" s="3"/>
      <c r="DL432" s="3"/>
      <c r="DM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3"/>
      <c r="DD433" s="3"/>
      <c r="DE433" s="3"/>
      <c r="DF433" s="3"/>
      <c r="DG433" s="3"/>
      <c r="DH433" s="3"/>
      <c r="DI433" s="3"/>
      <c r="DJ433" s="3"/>
      <c r="DK433" s="3"/>
      <c r="DL433" s="3"/>
      <c r="DM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3"/>
      <c r="DD434" s="3"/>
      <c r="DE434" s="3"/>
      <c r="DF434" s="3"/>
      <c r="DG434" s="3"/>
      <c r="DH434" s="3"/>
      <c r="DI434" s="3"/>
      <c r="DJ434" s="3"/>
      <c r="DK434" s="3"/>
      <c r="DL434" s="3"/>
      <c r="DM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3"/>
      <c r="DD435" s="3"/>
      <c r="DE435" s="3"/>
      <c r="DF435" s="3"/>
      <c r="DG435" s="3"/>
      <c r="DH435" s="3"/>
      <c r="DI435" s="3"/>
      <c r="DJ435" s="3"/>
      <c r="DK435" s="3"/>
      <c r="DL435" s="3"/>
      <c r="DM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3"/>
      <c r="DD436" s="3"/>
      <c r="DE436" s="3"/>
      <c r="DF436" s="3"/>
      <c r="DG436" s="3"/>
      <c r="DH436" s="3"/>
      <c r="DI436" s="3"/>
      <c r="DJ436" s="3"/>
      <c r="DK436" s="3"/>
      <c r="DL436" s="3"/>
      <c r="DM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3"/>
      <c r="DD437" s="3"/>
      <c r="DE437" s="3"/>
      <c r="DF437" s="3"/>
      <c r="DG437" s="3"/>
      <c r="DH437" s="3"/>
      <c r="DI437" s="3"/>
      <c r="DJ437" s="3"/>
      <c r="DK437" s="3"/>
      <c r="DL437" s="3"/>
      <c r="DM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3"/>
      <c r="DD438" s="3"/>
      <c r="DE438" s="3"/>
      <c r="DF438" s="3"/>
      <c r="DG438" s="3"/>
      <c r="DH438" s="3"/>
      <c r="DI438" s="3"/>
      <c r="DJ438" s="3"/>
      <c r="DK438" s="3"/>
      <c r="DL438" s="3"/>
      <c r="DM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c r="DI439" s="3"/>
      <c r="DJ439" s="3"/>
      <c r="DK439" s="3"/>
      <c r="DL439" s="3"/>
      <c r="DM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3"/>
      <c r="DD440" s="3"/>
      <c r="DE440" s="3"/>
      <c r="DF440" s="3"/>
      <c r="DG440" s="3"/>
      <c r="DH440" s="3"/>
      <c r="DI440" s="3"/>
      <c r="DJ440" s="3"/>
      <c r="DK440" s="3"/>
      <c r="DL440" s="3"/>
      <c r="DM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3"/>
      <c r="DD441" s="3"/>
      <c r="DE441" s="3"/>
      <c r="DF441" s="3"/>
      <c r="DG441" s="3"/>
      <c r="DH441" s="3"/>
      <c r="DI441" s="3"/>
      <c r="DJ441" s="3"/>
      <c r="DK441" s="3"/>
      <c r="DL441" s="3"/>
      <c r="DM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3"/>
      <c r="DD442" s="3"/>
      <c r="DE442" s="3"/>
      <c r="DF442" s="3"/>
      <c r="DG442" s="3"/>
      <c r="DH442" s="3"/>
      <c r="DI442" s="3"/>
      <c r="DJ442" s="3"/>
      <c r="DK442" s="3"/>
      <c r="DL442" s="3"/>
      <c r="DM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3"/>
      <c r="DD443" s="3"/>
      <c r="DE443" s="3"/>
      <c r="DF443" s="3"/>
      <c r="DG443" s="3"/>
      <c r="DH443" s="3"/>
      <c r="DI443" s="3"/>
      <c r="DJ443" s="3"/>
      <c r="DK443" s="3"/>
      <c r="DL443" s="3"/>
      <c r="DM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3"/>
      <c r="CZ444" s="3"/>
      <c r="DA444" s="3"/>
      <c r="DB444" s="3"/>
      <c r="DC444" s="3"/>
      <c r="DD444" s="3"/>
      <c r="DE444" s="3"/>
      <c r="DF444" s="3"/>
      <c r="DG444" s="3"/>
      <c r="DH444" s="3"/>
      <c r="DI444" s="3"/>
      <c r="DJ444" s="3"/>
      <c r="DK444" s="3"/>
      <c r="DL444" s="3"/>
      <c r="DM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3"/>
      <c r="DD445" s="3"/>
      <c r="DE445" s="3"/>
      <c r="DF445" s="3"/>
      <c r="DG445" s="3"/>
      <c r="DH445" s="3"/>
      <c r="DI445" s="3"/>
      <c r="DJ445" s="3"/>
      <c r="DK445" s="3"/>
      <c r="DL445" s="3"/>
      <c r="DM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3"/>
      <c r="DD446" s="3"/>
      <c r="DE446" s="3"/>
      <c r="DF446" s="3"/>
      <c r="DG446" s="3"/>
      <c r="DH446" s="3"/>
      <c r="DI446" s="3"/>
      <c r="DJ446" s="3"/>
      <c r="DK446" s="3"/>
      <c r="DL446" s="3"/>
      <c r="DM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3"/>
      <c r="DD447" s="3"/>
      <c r="DE447" s="3"/>
      <c r="DF447" s="3"/>
      <c r="DG447" s="3"/>
      <c r="DH447" s="3"/>
      <c r="DI447" s="3"/>
      <c r="DJ447" s="3"/>
      <c r="DK447" s="3"/>
      <c r="DL447" s="3"/>
      <c r="DM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c r="DI448" s="3"/>
      <c r="DJ448" s="3"/>
      <c r="DK448" s="3"/>
      <c r="DL448" s="3"/>
      <c r="DM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c r="DI449" s="3"/>
      <c r="DJ449" s="3"/>
      <c r="DK449" s="3"/>
      <c r="DL449" s="3"/>
      <c r="DM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c r="DI450" s="3"/>
      <c r="DJ450" s="3"/>
      <c r="DK450" s="3"/>
      <c r="DL450" s="3"/>
      <c r="DM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3"/>
      <c r="DD451" s="3"/>
      <c r="DE451" s="3"/>
      <c r="DF451" s="3"/>
      <c r="DG451" s="3"/>
      <c r="DH451" s="3"/>
      <c r="DI451" s="3"/>
      <c r="DJ451" s="3"/>
      <c r="DK451" s="3"/>
      <c r="DL451" s="3"/>
      <c r="DM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c r="DI452" s="3"/>
      <c r="DJ452" s="3"/>
      <c r="DK452" s="3"/>
      <c r="DL452" s="3"/>
      <c r="DM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3"/>
      <c r="DD453" s="3"/>
      <c r="DE453" s="3"/>
      <c r="DF453" s="3"/>
      <c r="DG453" s="3"/>
      <c r="DH453" s="3"/>
      <c r="DI453" s="3"/>
      <c r="DJ453" s="3"/>
      <c r="DK453" s="3"/>
      <c r="DL453" s="3"/>
      <c r="DM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3"/>
      <c r="DD454" s="3"/>
      <c r="DE454" s="3"/>
      <c r="DF454" s="3"/>
      <c r="DG454" s="3"/>
      <c r="DH454" s="3"/>
      <c r="DI454" s="3"/>
      <c r="DJ454" s="3"/>
      <c r="DK454" s="3"/>
      <c r="DL454" s="3"/>
      <c r="DM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c r="DI455" s="3"/>
      <c r="DJ455" s="3"/>
      <c r="DK455" s="3"/>
      <c r="DL455" s="3"/>
      <c r="DM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c r="DI456" s="3"/>
      <c r="DJ456" s="3"/>
      <c r="DK456" s="3"/>
      <c r="DL456" s="3"/>
      <c r="DM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c r="DI457" s="3"/>
      <c r="DJ457" s="3"/>
      <c r="DK457" s="3"/>
      <c r="DL457" s="3"/>
      <c r="DM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c r="DI458" s="3"/>
      <c r="DJ458" s="3"/>
      <c r="DK458" s="3"/>
      <c r="DL458" s="3"/>
      <c r="DM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3"/>
      <c r="DD459" s="3"/>
      <c r="DE459" s="3"/>
      <c r="DF459" s="3"/>
      <c r="DG459" s="3"/>
      <c r="DH459" s="3"/>
      <c r="DI459" s="3"/>
      <c r="DJ459" s="3"/>
      <c r="DK459" s="3"/>
      <c r="DL459" s="3"/>
      <c r="DM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3"/>
      <c r="DD460" s="3"/>
      <c r="DE460" s="3"/>
      <c r="DF460" s="3"/>
      <c r="DG460" s="3"/>
      <c r="DH460" s="3"/>
      <c r="DI460" s="3"/>
      <c r="DJ460" s="3"/>
      <c r="DK460" s="3"/>
      <c r="DL460" s="3"/>
      <c r="DM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c r="DI461" s="3"/>
      <c r="DJ461" s="3"/>
      <c r="DK461" s="3"/>
      <c r="DL461" s="3"/>
      <c r="DM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3"/>
      <c r="DD462" s="3"/>
      <c r="DE462" s="3"/>
      <c r="DF462" s="3"/>
      <c r="DG462" s="3"/>
      <c r="DH462" s="3"/>
      <c r="DI462" s="3"/>
      <c r="DJ462" s="3"/>
      <c r="DK462" s="3"/>
      <c r="DL462" s="3"/>
      <c r="DM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3"/>
      <c r="DD463" s="3"/>
      <c r="DE463" s="3"/>
      <c r="DF463" s="3"/>
      <c r="DG463" s="3"/>
      <c r="DH463" s="3"/>
      <c r="DI463" s="3"/>
      <c r="DJ463" s="3"/>
      <c r="DK463" s="3"/>
      <c r="DL463" s="3"/>
      <c r="DM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3"/>
      <c r="DD464" s="3"/>
      <c r="DE464" s="3"/>
      <c r="DF464" s="3"/>
      <c r="DG464" s="3"/>
      <c r="DH464" s="3"/>
      <c r="DI464" s="3"/>
      <c r="DJ464" s="3"/>
      <c r="DK464" s="3"/>
      <c r="DL464" s="3"/>
      <c r="DM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3"/>
      <c r="DD465" s="3"/>
      <c r="DE465" s="3"/>
      <c r="DF465" s="3"/>
      <c r="DG465" s="3"/>
      <c r="DH465" s="3"/>
      <c r="DI465" s="3"/>
      <c r="DJ465" s="3"/>
      <c r="DK465" s="3"/>
      <c r="DL465" s="3"/>
      <c r="DM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3"/>
      <c r="DD466" s="3"/>
      <c r="DE466" s="3"/>
      <c r="DF466" s="3"/>
      <c r="DG466" s="3"/>
      <c r="DH466" s="3"/>
      <c r="DI466" s="3"/>
      <c r="DJ466" s="3"/>
      <c r="DK466" s="3"/>
      <c r="DL466" s="3"/>
      <c r="DM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3"/>
      <c r="DD467" s="3"/>
      <c r="DE467" s="3"/>
      <c r="DF467" s="3"/>
      <c r="DG467" s="3"/>
      <c r="DH467" s="3"/>
      <c r="DI467" s="3"/>
      <c r="DJ467" s="3"/>
      <c r="DK467" s="3"/>
      <c r="DL467" s="3"/>
      <c r="DM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c r="DI469" s="3"/>
      <c r="DJ469" s="3"/>
      <c r="DK469" s="3"/>
      <c r="DL469" s="3"/>
      <c r="DM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3"/>
      <c r="DD471" s="3"/>
      <c r="DE471" s="3"/>
      <c r="DF471" s="3"/>
      <c r="DG471" s="3"/>
      <c r="DH471" s="3"/>
      <c r="DI471" s="3"/>
      <c r="DJ471" s="3"/>
      <c r="DK471" s="3"/>
      <c r="DL471" s="3"/>
      <c r="DM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c r="DI472" s="3"/>
      <c r="DJ472" s="3"/>
      <c r="DK472" s="3"/>
      <c r="DL472" s="3"/>
      <c r="DM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3"/>
      <c r="DD473" s="3"/>
      <c r="DE473" s="3"/>
      <c r="DF473" s="3"/>
      <c r="DG473" s="3"/>
      <c r="DH473" s="3"/>
      <c r="DI473" s="3"/>
      <c r="DJ473" s="3"/>
      <c r="DK473" s="3"/>
      <c r="DL473" s="3"/>
      <c r="DM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c r="DI474" s="3"/>
      <c r="DJ474" s="3"/>
      <c r="DK474" s="3"/>
      <c r="DL474" s="3"/>
      <c r="DM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c r="DI475" s="3"/>
      <c r="DJ475" s="3"/>
      <c r="DK475" s="3"/>
      <c r="DL475" s="3"/>
      <c r="DM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3"/>
      <c r="DD476" s="3"/>
      <c r="DE476" s="3"/>
      <c r="DF476" s="3"/>
      <c r="DG476" s="3"/>
      <c r="DH476" s="3"/>
      <c r="DI476" s="3"/>
      <c r="DJ476" s="3"/>
      <c r="DK476" s="3"/>
      <c r="DL476" s="3"/>
      <c r="DM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c r="DI477" s="3"/>
      <c r="DJ477" s="3"/>
      <c r="DK477" s="3"/>
      <c r="DL477" s="3"/>
      <c r="DM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3"/>
      <c r="DD478" s="3"/>
      <c r="DE478" s="3"/>
      <c r="DF478" s="3"/>
      <c r="DG478" s="3"/>
      <c r="DH478" s="3"/>
      <c r="DI478" s="3"/>
      <c r="DJ478" s="3"/>
      <c r="DK478" s="3"/>
      <c r="DL478" s="3"/>
      <c r="DM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3"/>
      <c r="DD479" s="3"/>
      <c r="DE479" s="3"/>
      <c r="DF479" s="3"/>
      <c r="DG479" s="3"/>
      <c r="DH479" s="3"/>
      <c r="DI479" s="3"/>
      <c r="DJ479" s="3"/>
      <c r="DK479" s="3"/>
      <c r="DL479" s="3"/>
      <c r="DM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c r="DI480" s="3"/>
      <c r="DJ480" s="3"/>
      <c r="DK480" s="3"/>
      <c r="DL480" s="3"/>
      <c r="DM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c r="DI481" s="3"/>
      <c r="DJ481" s="3"/>
      <c r="DK481" s="3"/>
      <c r="DL481" s="3"/>
      <c r="DM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c r="DI482" s="3"/>
      <c r="DJ482" s="3"/>
      <c r="DK482" s="3"/>
      <c r="DL482" s="3"/>
      <c r="DM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3"/>
      <c r="DD483" s="3"/>
      <c r="DE483" s="3"/>
      <c r="DF483" s="3"/>
      <c r="DG483" s="3"/>
      <c r="DH483" s="3"/>
      <c r="DI483" s="3"/>
      <c r="DJ483" s="3"/>
      <c r="DK483" s="3"/>
      <c r="DL483" s="3"/>
      <c r="DM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3"/>
      <c r="DD484" s="3"/>
      <c r="DE484" s="3"/>
      <c r="DF484" s="3"/>
      <c r="DG484" s="3"/>
      <c r="DH484" s="3"/>
      <c r="DI484" s="3"/>
      <c r="DJ484" s="3"/>
      <c r="DK484" s="3"/>
      <c r="DL484" s="3"/>
      <c r="DM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3"/>
      <c r="DD485" s="3"/>
      <c r="DE485" s="3"/>
      <c r="DF485" s="3"/>
      <c r="DG485" s="3"/>
      <c r="DH485" s="3"/>
      <c r="DI485" s="3"/>
      <c r="DJ485" s="3"/>
      <c r="DK485" s="3"/>
      <c r="DL485" s="3"/>
      <c r="DM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3"/>
      <c r="DD486" s="3"/>
      <c r="DE486" s="3"/>
      <c r="DF486" s="3"/>
      <c r="DG486" s="3"/>
      <c r="DH486" s="3"/>
      <c r="DI486" s="3"/>
      <c r="DJ486" s="3"/>
      <c r="DK486" s="3"/>
      <c r="DL486" s="3"/>
      <c r="DM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3"/>
      <c r="DD487" s="3"/>
      <c r="DE487" s="3"/>
      <c r="DF487" s="3"/>
      <c r="DG487" s="3"/>
      <c r="DH487" s="3"/>
      <c r="DI487" s="3"/>
      <c r="DJ487" s="3"/>
      <c r="DK487" s="3"/>
      <c r="DL487" s="3"/>
      <c r="DM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3"/>
      <c r="DD488" s="3"/>
      <c r="DE488" s="3"/>
      <c r="DF488" s="3"/>
      <c r="DG488" s="3"/>
      <c r="DH488" s="3"/>
      <c r="DI488" s="3"/>
      <c r="DJ488" s="3"/>
      <c r="DK488" s="3"/>
      <c r="DL488" s="3"/>
      <c r="DM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3"/>
      <c r="DD489" s="3"/>
      <c r="DE489" s="3"/>
      <c r="DF489" s="3"/>
      <c r="DG489" s="3"/>
      <c r="DH489" s="3"/>
      <c r="DI489" s="3"/>
      <c r="DJ489" s="3"/>
      <c r="DK489" s="3"/>
      <c r="DL489" s="3"/>
      <c r="DM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3"/>
      <c r="DD490" s="3"/>
      <c r="DE490" s="3"/>
      <c r="DF490" s="3"/>
      <c r="DG490" s="3"/>
      <c r="DH490" s="3"/>
      <c r="DI490" s="3"/>
      <c r="DJ490" s="3"/>
      <c r="DK490" s="3"/>
      <c r="DL490" s="3"/>
      <c r="DM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c r="DI491" s="3"/>
      <c r="DJ491" s="3"/>
      <c r="DK491" s="3"/>
      <c r="DL491" s="3"/>
      <c r="DM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c r="DI492" s="3"/>
      <c r="DJ492" s="3"/>
      <c r="DK492" s="3"/>
      <c r="DL492" s="3"/>
      <c r="DM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3"/>
      <c r="DD493" s="3"/>
      <c r="DE493" s="3"/>
      <c r="DF493" s="3"/>
      <c r="DG493" s="3"/>
      <c r="DH493" s="3"/>
      <c r="DI493" s="3"/>
      <c r="DJ493" s="3"/>
      <c r="DK493" s="3"/>
      <c r="DL493" s="3"/>
      <c r="DM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3"/>
      <c r="DD494" s="3"/>
      <c r="DE494" s="3"/>
      <c r="DF494" s="3"/>
      <c r="DG494" s="3"/>
      <c r="DH494" s="3"/>
      <c r="DI494" s="3"/>
      <c r="DJ494" s="3"/>
      <c r="DK494" s="3"/>
      <c r="DL494" s="3"/>
      <c r="DM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3"/>
      <c r="DD495" s="3"/>
      <c r="DE495" s="3"/>
      <c r="DF495" s="3"/>
      <c r="DG495" s="3"/>
      <c r="DH495" s="3"/>
      <c r="DI495" s="3"/>
      <c r="DJ495" s="3"/>
      <c r="DK495" s="3"/>
      <c r="DL495" s="3"/>
      <c r="DM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c r="DI496" s="3"/>
      <c r="DJ496" s="3"/>
      <c r="DK496" s="3"/>
      <c r="DL496" s="3"/>
      <c r="DM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3"/>
      <c r="DD497" s="3"/>
      <c r="DE497" s="3"/>
      <c r="DF497" s="3"/>
      <c r="DG497" s="3"/>
      <c r="DH497" s="3"/>
      <c r="DI497" s="3"/>
      <c r="DJ497" s="3"/>
      <c r="DK497" s="3"/>
      <c r="DL497" s="3"/>
      <c r="DM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c r="DI498" s="3"/>
      <c r="DJ498" s="3"/>
      <c r="DK498" s="3"/>
      <c r="DL498" s="3"/>
      <c r="DM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3"/>
      <c r="DD499" s="3"/>
      <c r="DE499" s="3"/>
      <c r="DF499" s="3"/>
      <c r="DG499" s="3"/>
      <c r="DH499" s="3"/>
      <c r="DI499" s="3"/>
      <c r="DJ499" s="3"/>
      <c r="DK499" s="3"/>
      <c r="DL499" s="3"/>
      <c r="DM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3"/>
      <c r="DD500" s="3"/>
      <c r="DE500" s="3"/>
      <c r="DF500" s="3"/>
      <c r="DG500" s="3"/>
      <c r="DH500" s="3"/>
      <c r="DI500" s="3"/>
      <c r="DJ500" s="3"/>
      <c r="DK500" s="3"/>
      <c r="DL500" s="3"/>
      <c r="DM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3"/>
      <c r="DD501" s="3"/>
      <c r="DE501" s="3"/>
      <c r="DF501" s="3"/>
      <c r="DG501" s="3"/>
      <c r="DH501" s="3"/>
      <c r="DI501" s="3"/>
      <c r="DJ501" s="3"/>
      <c r="DK501" s="3"/>
      <c r="DL501" s="3"/>
      <c r="DM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3"/>
      <c r="DD502" s="3"/>
      <c r="DE502" s="3"/>
      <c r="DF502" s="3"/>
      <c r="DG502" s="3"/>
      <c r="DH502" s="3"/>
      <c r="DI502" s="3"/>
      <c r="DJ502" s="3"/>
      <c r="DK502" s="3"/>
      <c r="DL502" s="3"/>
      <c r="DM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3"/>
      <c r="DD503" s="3"/>
      <c r="DE503" s="3"/>
      <c r="DF503" s="3"/>
      <c r="DG503" s="3"/>
      <c r="DH503" s="3"/>
      <c r="DI503" s="3"/>
      <c r="DJ503" s="3"/>
      <c r="DK503" s="3"/>
      <c r="DL503" s="3"/>
      <c r="DM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3"/>
      <c r="DD504" s="3"/>
      <c r="DE504" s="3"/>
      <c r="DF504" s="3"/>
      <c r="DG504" s="3"/>
      <c r="DH504" s="3"/>
      <c r="DI504" s="3"/>
      <c r="DJ504" s="3"/>
      <c r="DK504" s="3"/>
      <c r="DL504" s="3"/>
      <c r="DM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3"/>
      <c r="DD505" s="3"/>
      <c r="DE505" s="3"/>
      <c r="DF505" s="3"/>
      <c r="DG505" s="3"/>
      <c r="DH505" s="3"/>
      <c r="DI505" s="3"/>
      <c r="DJ505" s="3"/>
      <c r="DK505" s="3"/>
      <c r="DL505" s="3"/>
      <c r="DM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3"/>
      <c r="DD506" s="3"/>
      <c r="DE506" s="3"/>
      <c r="DF506" s="3"/>
      <c r="DG506" s="3"/>
      <c r="DH506" s="3"/>
      <c r="DI506" s="3"/>
      <c r="DJ506" s="3"/>
      <c r="DK506" s="3"/>
      <c r="DL506" s="3"/>
      <c r="DM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3"/>
      <c r="DD507" s="3"/>
      <c r="DE507" s="3"/>
      <c r="DF507" s="3"/>
      <c r="DG507" s="3"/>
      <c r="DH507" s="3"/>
      <c r="DI507" s="3"/>
      <c r="DJ507" s="3"/>
      <c r="DK507" s="3"/>
      <c r="DL507" s="3"/>
      <c r="DM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3"/>
      <c r="DD508" s="3"/>
      <c r="DE508" s="3"/>
      <c r="DF508" s="3"/>
      <c r="DG508" s="3"/>
      <c r="DH508" s="3"/>
      <c r="DI508" s="3"/>
      <c r="DJ508" s="3"/>
      <c r="DK508" s="3"/>
      <c r="DL508" s="3"/>
      <c r="DM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3"/>
      <c r="DD509" s="3"/>
      <c r="DE509" s="3"/>
      <c r="DF509" s="3"/>
      <c r="DG509" s="3"/>
      <c r="DH509" s="3"/>
      <c r="DI509" s="3"/>
      <c r="DJ509" s="3"/>
      <c r="DK509" s="3"/>
      <c r="DL509" s="3"/>
      <c r="DM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3"/>
      <c r="DD510" s="3"/>
      <c r="DE510" s="3"/>
      <c r="DF510" s="3"/>
      <c r="DG510" s="3"/>
      <c r="DH510" s="3"/>
      <c r="DI510" s="3"/>
      <c r="DJ510" s="3"/>
      <c r="DK510" s="3"/>
      <c r="DL510" s="3"/>
      <c r="DM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3"/>
      <c r="DD511" s="3"/>
      <c r="DE511" s="3"/>
      <c r="DF511" s="3"/>
      <c r="DG511" s="3"/>
      <c r="DH511" s="3"/>
      <c r="DI511" s="3"/>
      <c r="DJ511" s="3"/>
      <c r="DK511" s="3"/>
      <c r="DL511" s="3"/>
      <c r="DM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3"/>
      <c r="DD512" s="3"/>
      <c r="DE512" s="3"/>
      <c r="DF512" s="3"/>
      <c r="DG512" s="3"/>
      <c r="DH512" s="3"/>
      <c r="DI512" s="3"/>
      <c r="DJ512" s="3"/>
      <c r="DK512" s="3"/>
      <c r="DL512" s="3"/>
      <c r="DM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3"/>
      <c r="DD513" s="3"/>
      <c r="DE513" s="3"/>
      <c r="DF513" s="3"/>
      <c r="DG513" s="3"/>
      <c r="DH513" s="3"/>
      <c r="DI513" s="3"/>
      <c r="DJ513" s="3"/>
      <c r="DK513" s="3"/>
      <c r="DL513" s="3"/>
      <c r="DM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3"/>
      <c r="DD514" s="3"/>
      <c r="DE514" s="3"/>
      <c r="DF514" s="3"/>
      <c r="DG514" s="3"/>
      <c r="DH514" s="3"/>
      <c r="DI514" s="3"/>
      <c r="DJ514" s="3"/>
      <c r="DK514" s="3"/>
      <c r="DL514" s="3"/>
      <c r="DM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3"/>
      <c r="DD515" s="3"/>
      <c r="DE515" s="3"/>
      <c r="DF515" s="3"/>
      <c r="DG515" s="3"/>
      <c r="DH515" s="3"/>
      <c r="DI515" s="3"/>
      <c r="DJ515" s="3"/>
      <c r="DK515" s="3"/>
      <c r="DL515" s="3"/>
      <c r="DM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3"/>
      <c r="DD516" s="3"/>
      <c r="DE516" s="3"/>
      <c r="DF516" s="3"/>
      <c r="DG516" s="3"/>
      <c r="DH516" s="3"/>
      <c r="DI516" s="3"/>
      <c r="DJ516" s="3"/>
      <c r="DK516" s="3"/>
      <c r="DL516" s="3"/>
      <c r="DM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3"/>
      <c r="DD517" s="3"/>
      <c r="DE517" s="3"/>
      <c r="DF517" s="3"/>
      <c r="DG517" s="3"/>
      <c r="DH517" s="3"/>
      <c r="DI517" s="3"/>
      <c r="DJ517" s="3"/>
      <c r="DK517" s="3"/>
      <c r="DL517" s="3"/>
      <c r="DM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3"/>
      <c r="DD518" s="3"/>
      <c r="DE518" s="3"/>
      <c r="DF518" s="3"/>
      <c r="DG518" s="3"/>
      <c r="DH518" s="3"/>
      <c r="DI518" s="3"/>
      <c r="DJ518" s="3"/>
      <c r="DK518" s="3"/>
      <c r="DL518" s="3"/>
      <c r="DM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3"/>
      <c r="DD519" s="3"/>
      <c r="DE519" s="3"/>
      <c r="DF519" s="3"/>
      <c r="DG519" s="3"/>
      <c r="DH519" s="3"/>
      <c r="DI519" s="3"/>
      <c r="DJ519" s="3"/>
      <c r="DK519" s="3"/>
      <c r="DL519" s="3"/>
      <c r="DM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3"/>
      <c r="DD520" s="3"/>
      <c r="DE520" s="3"/>
      <c r="DF520" s="3"/>
      <c r="DG520" s="3"/>
      <c r="DH520" s="3"/>
      <c r="DI520" s="3"/>
      <c r="DJ520" s="3"/>
      <c r="DK520" s="3"/>
      <c r="DL520" s="3"/>
      <c r="DM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3"/>
      <c r="DD521" s="3"/>
      <c r="DE521" s="3"/>
      <c r="DF521" s="3"/>
      <c r="DG521" s="3"/>
      <c r="DH521" s="3"/>
      <c r="DI521" s="3"/>
      <c r="DJ521" s="3"/>
      <c r="DK521" s="3"/>
      <c r="DL521" s="3"/>
      <c r="DM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3"/>
      <c r="DD522" s="3"/>
      <c r="DE522" s="3"/>
      <c r="DF522" s="3"/>
      <c r="DG522" s="3"/>
      <c r="DH522" s="3"/>
      <c r="DI522" s="3"/>
      <c r="DJ522" s="3"/>
      <c r="DK522" s="3"/>
      <c r="DL522" s="3"/>
      <c r="DM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3"/>
      <c r="DD523" s="3"/>
      <c r="DE523" s="3"/>
      <c r="DF523" s="3"/>
      <c r="DG523" s="3"/>
      <c r="DH523" s="3"/>
      <c r="DI523" s="3"/>
      <c r="DJ523" s="3"/>
      <c r="DK523" s="3"/>
      <c r="DL523" s="3"/>
      <c r="DM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3"/>
      <c r="DD524" s="3"/>
      <c r="DE524" s="3"/>
      <c r="DF524" s="3"/>
      <c r="DG524" s="3"/>
      <c r="DH524" s="3"/>
      <c r="DI524" s="3"/>
      <c r="DJ524" s="3"/>
      <c r="DK524" s="3"/>
      <c r="DL524" s="3"/>
      <c r="DM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3"/>
      <c r="DD525" s="3"/>
      <c r="DE525" s="3"/>
      <c r="DF525" s="3"/>
      <c r="DG525" s="3"/>
      <c r="DH525" s="3"/>
      <c r="DI525" s="3"/>
      <c r="DJ525" s="3"/>
      <c r="DK525" s="3"/>
      <c r="DL525" s="3"/>
      <c r="DM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3"/>
      <c r="DD526" s="3"/>
      <c r="DE526" s="3"/>
      <c r="DF526" s="3"/>
      <c r="DG526" s="3"/>
      <c r="DH526" s="3"/>
      <c r="DI526" s="3"/>
      <c r="DJ526" s="3"/>
      <c r="DK526" s="3"/>
      <c r="DL526" s="3"/>
      <c r="DM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3"/>
      <c r="DD527" s="3"/>
      <c r="DE527" s="3"/>
      <c r="DF527" s="3"/>
      <c r="DG527" s="3"/>
      <c r="DH527" s="3"/>
      <c r="DI527" s="3"/>
      <c r="DJ527" s="3"/>
      <c r="DK527" s="3"/>
      <c r="DL527" s="3"/>
      <c r="DM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3"/>
      <c r="DD528" s="3"/>
      <c r="DE528" s="3"/>
      <c r="DF528" s="3"/>
      <c r="DG528" s="3"/>
      <c r="DH528" s="3"/>
      <c r="DI528" s="3"/>
      <c r="DJ528" s="3"/>
      <c r="DK528" s="3"/>
      <c r="DL528" s="3"/>
      <c r="DM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3"/>
      <c r="DD529" s="3"/>
      <c r="DE529" s="3"/>
      <c r="DF529" s="3"/>
      <c r="DG529" s="3"/>
      <c r="DH529" s="3"/>
      <c r="DI529" s="3"/>
      <c r="DJ529" s="3"/>
      <c r="DK529" s="3"/>
      <c r="DL529" s="3"/>
      <c r="DM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c r="DI530" s="3"/>
      <c r="DJ530" s="3"/>
      <c r="DK530" s="3"/>
      <c r="DL530" s="3"/>
      <c r="DM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3"/>
      <c r="DD531" s="3"/>
      <c r="DE531" s="3"/>
      <c r="DF531" s="3"/>
      <c r="DG531" s="3"/>
      <c r="DH531" s="3"/>
      <c r="DI531" s="3"/>
      <c r="DJ531" s="3"/>
      <c r="DK531" s="3"/>
      <c r="DL531" s="3"/>
      <c r="DM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3"/>
      <c r="DD532" s="3"/>
      <c r="DE532" s="3"/>
      <c r="DF532" s="3"/>
      <c r="DG532" s="3"/>
      <c r="DH532" s="3"/>
      <c r="DI532" s="3"/>
      <c r="DJ532" s="3"/>
      <c r="DK532" s="3"/>
      <c r="DL532" s="3"/>
      <c r="DM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c r="DI533" s="3"/>
      <c r="DJ533" s="3"/>
      <c r="DK533" s="3"/>
      <c r="DL533" s="3"/>
      <c r="DM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c r="CS534" s="3"/>
      <c r="CT534" s="3"/>
      <c r="CU534" s="3"/>
      <c r="CV534" s="3"/>
      <c r="CW534" s="3"/>
      <c r="CX534" s="3"/>
      <c r="CY534" s="3"/>
      <c r="CZ534" s="3"/>
      <c r="DA534" s="3"/>
      <c r="DB534" s="3"/>
      <c r="DC534" s="3"/>
      <c r="DD534" s="3"/>
      <c r="DE534" s="3"/>
      <c r="DF534" s="3"/>
      <c r="DG534" s="3"/>
      <c r="DH534" s="3"/>
      <c r="DI534" s="3"/>
      <c r="DJ534" s="3"/>
      <c r="DK534" s="3"/>
      <c r="DL534" s="3"/>
      <c r="DM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c r="CS535" s="3"/>
      <c r="CT535" s="3"/>
      <c r="CU535" s="3"/>
      <c r="CV535" s="3"/>
      <c r="CW535" s="3"/>
      <c r="CX535" s="3"/>
      <c r="CY535" s="3"/>
      <c r="CZ535" s="3"/>
      <c r="DA535" s="3"/>
      <c r="DB535" s="3"/>
      <c r="DC535" s="3"/>
      <c r="DD535" s="3"/>
      <c r="DE535" s="3"/>
      <c r="DF535" s="3"/>
      <c r="DG535" s="3"/>
      <c r="DH535" s="3"/>
      <c r="DI535" s="3"/>
      <c r="DJ535" s="3"/>
      <c r="DK535" s="3"/>
      <c r="DL535" s="3"/>
      <c r="DM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c r="CS536" s="3"/>
      <c r="CT536" s="3"/>
      <c r="CU536" s="3"/>
      <c r="CV536" s="3"/>
      <c r="CW536" s="3"/>
      <c r="CX536" s="3"/>
      <c r="CY536" s="3"/>
      <c r="CZ536" s="3"/>
      <c r="DA536" s="3"/>
      <c r="DB536" s="3"/>
      <c r="DC536" s="3"/>
      <c r="DD536" s="3"/>
      <c r="DE536" s="3"/>
      <c r="DF536" s="3"/>
      <c r="DG536" s="3"/>
      <c r="DH536" s="3"/>
      <c r="DI536" s="3"/>
      <c r="DJ536" s="3"/>
      <c r="DK536" s="3"/>
      <c r="DL536" s="3"/>
      <c r="DM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c r="CS537" s="3"/>
      <c r="CT537" s="3"/>
      <c r="CU537" s="3"/>
      <c r="CV537" s="3"/>
      <c r="CW537" s="3"/>
      <c r="CX537" s="3"/>
      <c r="CY537" s="3"/>
      <c r="CZ537" s="3"/>
      <c r="DA537" s="3"/>
      <c r="DB537" s="3"/>
      <c r="DC537" s="3"/>
      <c r="DD537" s="3"/>
      <c r="DE537" s="3"/>
      <c r="DF537" s="3"/>
      <c r="DG537" s="3"/>
      <c r="DH537" s="3"/>
      <c r="DI537" s="3"/>
      <c r="DJ537" s="3"/>
      <c r="DK537" s="3"/>
      <c r="DL537" s="3"/>
      <c r="DM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3"/>
      <c r="CZ538" s="3"/>
      <c r="DA538" s="3"/>
      <c r="DB538" s="3"/>
      <c r="DC538" s="3"/>
      <c r="DD538" s="3"/>
      <c r="DE538" s="3"/>
      <c r="DF538" s="3"/>
      <c r="DG538" s="3"/>
      <c r="DH538" s="3"/>
      <c r="DI538" s="3"/>
      <c r="DJ538" s="3"/>
      <c r="DK538" s="3"/>
      <c r="DL538" s="3"/>
      <c r="DM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c r="CS539" s="3"/>
      <c r="CT539" s="3"/>
      <c r="CU539" s="3"/>
      <c r="CV539" s="3"/>
      <c r="CW539" s="3"/>
      <c r="CX539" s="3"/>
      <c r="CY539" s="3"/>
      <c r="CZ539" s="3"/>
      <c r="DA539" s="3"/>
      <c r="DB539" s="3"/>
      <c r="DC539" s="3"/>
      <c r="DD539" s="3"/>
      <c r="DE539" s="3"/>
      <c r="DF539" s="3"/>
      <c r="DG539" s="3"/>
      <c r="DH539" s="3"/>
      <c r="DI539" s="3"/>
      <c r="DJ539" s="3"/>
      <c r="DK539" s="3"/>
      <c r="DL539" s="3"/>
      <c r="DM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c r="CS540" s="3"/>
      <c r="CT540" s="3"/>
      <c r="CU540" s="3"/>
      <c r="CV540" s="3"/>
      <c r="CW540" s="3"/>
      <c r="CX540" s="3"/>
      <c r="CY540" s="3"/>
      <c r="CZ540" s="3"/>
      <c r="DA540" s="3"/>
      <c r="DB540" s="3"/>
      <c r="DC540" s="3"/>
      <c r="DD540" s="3"/>
      <c r="DE540" s="3"/>
      <c r="DF540" s="3"/>
      <c r="DG540" s="3"/>
      <c r="DH540" s="3"/>
      <c r="DI540" s="3"/>
      <c r="DJ540" s="3"/>
      <c r="DK540" s="3"/>
      <c r="DL540" s="3"/>
      <c r="DM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3"/>
      <c r="CZ541" s="3"/>
      <c r="DA541" s="3"/>
      <c r="DB541" s="3"/>
      <c r="DC541" s="3"/>
      <c r="DD541" s="3"/>
      <c r="DE541" s="3"/>
      <c r="DF541" s="3"/>
      <c r="DG541" s="3"/>
      <c r="DH541" s="3"/>
      <c r="DI541" s="3"/>
      <c r="DJ541" s="3"/>
      <c r="DK541" s="3"/>
      <c r="DL541" s="3"/>
      <c r="DM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c r="CD542" s="3"/>
      <c r="CE542" s="3"/>
      <c r="CF542" s="3"/>
      <c r="CG542" s="3"/>
      <c r="CH542" s="3"/>
      <c r="CI542" s="3"/>
      <c r="CJ542" s="3"/>
      <c r="CK542" s="3"/>
      <c r="CL542" s="3"/>
      <c r="CM542" s="3"/>
      <c r="CN542" s="3"/>
      <c r="CO542" s="3"/>
      <c r="CP542" s="3"/>
      <c r="CQ542" s="3"/>
      <c r="CR542" s="3"/>
      <c r="CS542" s="3"/>
      <c r="CT542" s="3"/>
      <c r="CU542" s="3"/>
      <c r="CV542" s="3"/>
      <c r="CW542" s="3"/>
      <c r="CX542" s="3"/>
      <c r="CY542" s="3"/>
      <c r="CZ542" s="3"/>
      <c r="DA542" s="3"/>
      <c r="DB542" s="3"/>
      <c r="DC542" s="3"/>
      <c r="DD542" s="3"/>
      <c r="DE542" s="3"/>
      <c r="DF542" s="3"/>
      <c r="DG542" s="3"/>
      <c r="DH542" s="3"/>
      <c r="DI542" s="3"/>
      <c r="DJ542" s="3"/>
      <c r="DK542" s="3"/>
      <c r="DL542" s="3"/>
      <c r="DM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c r="CS543" s="3"/>
      <c r="CT543" s="3"/>
      <c r="CU543" s="3"/>
      <c r="CV543" s="3"/>
      <c r="CW543" s="3"/>
      <c r="CX543" s="3"/>
      <c r="CY543" s="3"/>
      <c r="CZ543" s="3"/>
      <c r="DA543" s="3"/>
      <c r="DB543" s="3"/>
      <c r="DC543" s="3"/>
      <c r="DD543" s="3"/>
      <c r="DE543" s="3"/>
      <c r="DF543" s="3"/>
      <c r="DG543" s="3"/>
      <c r="DH543" s="3"/>
      <c r="DI543" s="3"/>
      <c r="DJ543" s="3"/>
      <c r="DK543" s="3"/>
      <c r="DL543" s="3"/>
      <c r="DM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3"/>
      <c r="CZ544" s="3"/>
      <c r="DA544" s="3"/>
      <c r="DB544" s="3"/>
      <c r="DC544" s="3"/>
      <c r="DD544" s="3"/>
      <c r="DE544" s="3"/>
      <c r="DF544" s="3"/>
      <c r="DG544" s="3"/>
      <c r="DH544" s="3"/>
      <c r="DI544" s="3"/>
      <c r="DJ544" s="3"/>
      <c r="DK544" s="3"/>
      <c r="DL544" s="3"/>
      <c r="DM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c r="CS545" s="3"/>
      <c r="CT545" s="3"/>
      <c r="CU545" s="3"/>
      <c r="CV545" s="3"/>
      <c r="CW545" s="3"/>
      <c r="CX545" s="3"/>
      <c r="CY545" s="3"/>
      <c r="CZ545" s="3"/>
      <c r="DA545" s="3"/>
      <c r="DB545" s="3"/>
      <c r="DC545" s="3"/>
      <c r="DD545" s="3"/>
      <c r="DE545" s="3"/>
      <c r="DF545" s="3"/>
      <c r="DG545" s="3"/>
      <c r="DH545" s="3"/>
      <c r="DI545" s="3"/>
      <c r="DJ545" s="3"/>
      <c r="DK545" s="3"/>
      <c r="DL545" s="3"/>
      <c r="DM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c r="CD546" s="3"/>
      <c r="CE546" s="3"/>
      <c r="CF546" s="3"/>
      <c r="CG546" s="3"/>
      <c r="CH546" s="3"/>
      <c r="CI546" s="3"/>
      <c r="CJ546" s="3"/>
      <c r="CK546" s="3"/>
      <c r="CL546" s="3"/>
      <c r="CM546" s="3"/>
      <c r="CN546" s="3"/>
      <c r="CO546" s="3"/>
      <c r="CP546" s="3"/>
      <c r="CQ546" s="3"/>
      <c r="CR546" s="3"/>
      <c r="CS546" s="3"/>
      <c r="CT546" s="3"/>
      <c r="CU546" s="3"/>
      <c r="CV546" s="3"/>
      <c r="CW546" s="3"/>
      <c r="CX546" s="3"/>
      <c r="CY546" s="3"/>
      <c r="CZ546" s="3"/>
      <c r="DA546" s="3"/>
      <c r="DB546" s="3"/>
      <c r="DC546" s="3"/>
      <c r="DD546" s="3"/>
      <c r="DE546" s="3"/>
      <c r="DF546" s="3"/>
      <c r="DG546" s="3"/>
      <c r="DH546" s="3"/>
      <c r="DI546" s="3"/>
      <c r="DJ546" s="3"/>
      <c r="DK546" s="3"/>
      <c r="DL546" s="3"/>
      <c r="DM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c r="CD547" s="3"/>
      <c r="CE547" s="3"/>
      <c r="CF547" s="3"/>
      <c r="CG547" s="3"/>
      <c r="CH547" s="3"/>
      <c r="CI547" s="3"/>
      <c r="CJ547" s="3"/>
      <c r="CK547" s="3"/>
      <c r="CL547" s="3"/>
      <c r="CM547" s="3"/>
      <c r="CN547" s="3"/>
      <c r="CO547" s="3"/>
      <c r="CP547" s="3"/>
      <c r="CQ547" s="3"/>
      <c r="CR547" s="3"/>
      <c r="CS547" s="3"/>
      <c r="CT547" s="3"/>
      <c r="CU547" s="3"/>
      <c r="CV547" s="3"/>
      <c r="CW547" s="3"/>
      <c r="CX547" s="3"/>
      <c r="CY547" s="3"/>
      <c r="CZ547" s="3"/>
      <c r="DA547" s="3"/>
      <c r="DB547" s="3"/>
      <c r="DC547" s="3"/>
      <c r="DD547" s="3"/>
      <c r="DE547" s="3"/>
      <c r="DF547" s="3"/>
      <c r="DG547" s="3"/>
      <c r="DH547" s="3"/>
      <c r="DI547" s="3"/>
      <c r="DJ547" s="3"/>
      <c r="DK547" s="3"/>
      <c r="DL547" s="3"/>
      <c r="DM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c r="CD548" s="3"/>
      <c r="CE548" s="3"/>
      <c r="CF548" s="3"/>
      <c r="CG548" s="3"/>
      <c r="CH548" s="3"/>
      <c r="CI548" s="3"/>
      <c r="CJ548" s="3"/>
      <c r="CK548" s="3"/>
      <c r="CL548" s="3"/>
      <c r="CM548" s="3"/>
      <c r="CN548" s="3"/>
      <c r="CO548" s="3"/>
      <c r="CP548" s="3"/>
      <c r="CQ548" s="3"/>
      <c r="CR548" s="3"/>
      <c r="CS548" s="3"/>
      <c r="CT548" s="3"/>
      <c r="CU548" s="3"/>
      <c r="CV548" s="3"/>
      <c r="CW548" s="3"/>
      <c r="CX548" s="3"/>
      <c r="CY548" s="3"/>
      <c r="CZ548" s="3"/>
      <c r="DA548" s="3"/>
      <c r="DB548" s="3"/>
      <c r="DC548" s="3"/>
      <c r="DD548" s="3"/>
      <c r="DE548" s="3"/>
      <c r="DF548" s="3"/>
      <c r="DG548" s="3"/>
      <c r="DH548" s="3"/>
      <c r="DI548" s="3"/>
      <c r="DJ548" s="3"/>
      <c r="DK548" s="3"/>
      <c r="DL548" s="3"/>
      <c r="DM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c r="CD549" s="3"/>
      <c r="CE549" s="3"/>
      <c r="CF549" s="3"/>
      <c r="CG549" s="3"/>
      <c r="CH549" s="3"/>
      <c r="CI549" s="3"/>
      <c r="CJ549" s="3"/>
      <c r="CK549" s="3"/>
      <c r="CL549" s="3"/>
      <c r="CM549" s="3"/>
      <c r="CN549" s="3"/>
      <c r="CO549" s="3"/>
      <c r="CP549" s="3"/>
      <c r="CQ549" s="3"/>
      <c r="CR549" s="3"/>
      <c r="CS549" s="3"/>
      <c r="CT549" s="3"/>
      <c r="CU549" s="3"/>
      <c r="CV549" s="3"/>
      <c r="CW549" s="3"/>
      <c r="CX549" s="3"/>
      <c r="CY549" s="3"/>
      <c r="CZ549" s="3"/>
      <c r="DA549" s="3"/>
      <c r="DB549" s="3"/>
      <c r="DC549" s="3"/>
      <c r="DD549" s="3"/>
      <c r="DE549" s="3"/>
      <c r="DF549" s="3"/>
      <c r="DG549" s="3"/>
      <c r="DH549" s="3"/>
      <c r="DI549" s="3"/>
      <c r="DJ549" s="3"/>
      <c r="DK549" s="3"/>
      <c r="DL549" s="3"/>
      <c r="DM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c r="CS550" s="3"/>
      <c r="CT550" s="3"/>
      <c r="CU550" s="3"/>
      <c r="CV550" s="3"/>
      <c r="CW550" s="3"/>
      <c r="CX550" s="3"/>
      <c r="CY550" s="3"/>
      <c r="CZ550" s="3"/>
      <c r="DA550" s="3"/>
      <c r="DB550" s="3"/>
      <c r="DC550" s="3"/>
      <c r="DD550" s="3"/>
      <c r="DE550" s="3"/>
      <c r="DF550" s="3"/>
      <c r="DG550" s="3"/>
      <c r="DH550" s="3"/>
      <c r="DI550" s="3"/>
      <c r="DJ550" s="3"/>
      <c r="DK550" s="3"/>
      <c r="DL550" s="3"/>
      <c r="DM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c r="DI551" s="3"/>
      <c r="DJ551" s="3"/>
      <c r="DK551" s="3"/>
      <c r="DL551" s="3"/>
      <c r="DM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c r="CS552" s="3"/>
      <c r="CT552" s="3"/>
      <c r="CU552" s="3"/>
      <c r="CV552" s="3"/>
      <c r="CW552" s="3"/>
      <c r="CX552" s="3"/>
      <c r="CY552" s="3"/>
      <c r="CZ552" s="3"/>
      <c r="DA552" s="3"/>
      <c r="DB552" s="3"/>
      <c r="DC552" s="3"/>
      <c r="DD552" s="3"/>
      <c r="DE552" s="3"/>
      <c r="DF552" s="3"/>
      <c r="DG552" s="3"/>
      <c r="DH552" s="3"/>
      <c r="DI552" s="3"/>
      <c r="DJ552" s="3"/>
      <c r="DK552" s="3"/>
      <c r="DL552" s="3"/>
      <c r="DM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c r="CS553" s="3"/>
      <c r="CT553" s="3"/>
      <c r="CU553" s="3"/>
      <c r="CV553" s="3"/>
      <c r="CW553" s="3"/>
      <c r="CX553" s="3"/>
      <c r="CY553" s="3"/>
      <c r="CZ553" s="3"/>
      <c r="DA553" s="3"/>
      <c r="DB553" s="3"/>
      <c r="DC553" s="3"/>
      <c r="DD553" s="3"/>
      <c r="DE553" s="3"/>
      <c r="DF553" s="3"/>
      <c r="DG553" s="3"/>
      <c r="DH553" s="3"/>
      <c r="DI553" s="3"/>
      <c r="DJ553" s="3"/>
      <c r="DK553" s="3"/>
      <c r="DL553" s="3"/>
      <c r="DM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c r="CS554" s="3"/>
      <c r="CT554" s="3"/>
      <c r="CU554" s="3"/>
      <c r="CV554" s="3"/>
      <c r="CW554" s="3"/>
      <c r="CX554" s="3"/>
      <c r="CY554" s="3"/>
      <c r="CZ554" s="3"/>
      <c r="DA554" s="3"/>
      <c r="DB554" s="3"/>
      <c r="DC554" s="3"/>
      <c r="DD554" s="3"/>
      <c r="DE554" s="3"/>
      <c r="DF554" s="3"/>
      <c r="DG554" s="3"/>
      <c r="DH554" s="3"/>
      <c r="DI554" s="3"/>
      <c r="DJ554" s="3"/>
      <c r="DK554" s="3"/>
      <c r="DL554" s="3"/>
      <c r="DM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c r="CS555" s="3"/>
      <c r="CT555" s="3"/>
      <c r="CU555" s="3"/>
      <c r="CV555" s="3"/>
      <c r="CW555" s="3"/>
      <c r="CX555" s="3"/>
      <c r="CY555" s="3"/>
      <c r="CZ555" s="3"/>
      <c r="DA555" s="3"/>
      <c r="DB555" s="3"/>
      <c r="DC555" s="3"/>
      <c r="DD555" s="3"/>
      <c r="DE555" s="3"/>
      <c r="DF555" s="3"/>
      <c r="DG555" s="3"/>
      <c r="DH555" s="3"/>
      <c r="DI555" s="3"/>
      <c r="DJ555" s="3"/>
      <c r="DK555" s="3"/>
      <c r="DL555" s="3"/>
      <c r="DM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c r="CS556" s="3"/>
      <c r="CT556" s="3"/>
      <c r="CU556" s="3"/>
      <c r="CV556" s="3"/>
      <c r="CW556" s="3"/>
      <c r="CX556" s="3"/>
      <c r="CY556" s="3"/>
      <c r="CZ556" s="3"/>
      <c r="DA556" s="3"/>
      <c r="DB556" s="3"/>
      <c r="DC556" s="3"/>
      <c r="DD556" s="3"/>
      <c r="DE556" s="3"/>
      <c r="DF556" s="3"/>
      <c r="DG556" s="3"/>
      <c r="DH556" s="3"/>
      <c r="DI556" s="3"/>
      <c r="DJ556" s="3"/>
      <c r="DK556" s="3"/>
      <c r="DL556" s="3"/>
      <c r="DM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c r="CS557" s="3"/>
      <c r="CT557" s="3"/>
      <c r="CU557" s="3"/>
      <c r="CV557" s="3"/>
      <c r="CW557" s="3"/>
      <c r="CX557" s="3"/>
      <c r="CY557" s="3"/>
      <c r="CZ557" s="3"/>
      <c r="DA557" s="3"/>
      <c r="DB557" s="3"/>
      <c r="DC557" s="3"/>
      <c r="DD557" s="3"/>
      <c r="DE557" s="3"/>
      <c r="DF557" s="3"/>
      <c r="DG557" s="3"/>
      <c r="DH557" s="3"/>
      <c r="DI557" s="3"/>
      <c r="DJ557" s="3"/>
      <c r="DK557" s="3"/>
      <c r="DL557" s="3"/>
      <c r="DM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c r="CS558" s="3"/>
      <c r="CT558" s="3"/>
      <c r="CU558" s="3"/>
      <c r="CV558" s="3"/>
      <c r="CW558" s="3"/>
      <c r="CX558" s="3"/>
      <c r="CY558" s="3"/>
      <c r="CZ558" s="3"/>
      <c r="DA558" s="3"/>
      <c r="DB558" s="3"/>
      <c r="DC558" s="3"/>
      <c r="DD558" s="3"/>
      <c r="DE558" s="3"/>
      <c r="DF558" s="3"/>
      <c r="DG558" s="3"/>
      <c r="DH558" s="3"/>
      <c r="DI558" s="3"/>
      <c r="DJ558" s="3"/>
      <c r="DK558" s="3"/>
      <c r="DL558" s="3"/>
      <c r="DM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c r="CS559" s="3"/>
      <c r="CT559" s="3"/>
      <c r="CU559" s="3"/>
      <c r="CV559" s="3"/>
      <c r="CW559" s="3"/>
      <c r="CX559" s="3"/>
      <c r="CY559" s="3"/>
      <c r="CZ559" s="3"/>
      <c r="DA559" s="3"/>
      <c r="DB559" s="3"/>
      <c r="DC559" s="3"/>
      <c r="DD559" s="3"/>
      <c r="DE559" s="3"/>
      <c r="DF559" s="3"/>
      <c r="DG559" s="3"/>
      <c r="DH559" s="3"/>
      <c r="DI559" s="3"/>
      <c r="DJ559" s="3"/>
      <c r="DK559" s="3"/>
      <c r="DL559" s="3"/>
      <c r="DM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c r="CS560" s="3"/>
      <c r="CT560" s="3"/>
      <c r="CU560" s="3"/>
      <c r="CV560" s="3"/>
      <c r="CW560" s="3"/>
      <c r="CX560" s="3"/>
      <c r="CY560" s="3"/>
      <c r="CZ560" s="3"/>
      <c r="DA560" s="3"/>
      <c r="DB560" s="3"/>
      <c r="DC560" s="3"/>
      <c r="DD560" s="3"/>
      <c r="DE560" s="3"/>
      <c r="DF560" s="3"/>
      <c r="DG560" s="3"/>
      <c r="DH560" s="3"/>
      <c r="DI560" s="3"/>
      <c r="DJ560" s="3"/>
      <c r="DK560" s="3"/>
      <c r="DL560" s="3"/>
      <c r="DM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c r="CS561" s="3"/>
      <c r="CT561" s="3"/>
      <c r="CU561" s="3"/>
      <c r="CV561" s="3"/>
      <c r="CW561" s="3"/>
      <c r="CX561" s="3"/>
      <c r="CY561" s="3"/>
      <c r="CZ561" s="3"/>
      <c r="DA561" s="3"/>
      <c r="DB561" s="3"/>
      <c r="DC561" s="3"/>
      <c r="DD561" s="3"/>
      <c r="DE561" s="3"/>
      <c r="DF561" s="3"/>
      <c r="DG561" s="3"/>
      <c r="DH561" s="3"/>
      <c r="DI561" s="3"/>
      <c r="DJ561" s="3"/>
      <c r="DK561" s="3"/>
      <c r="DL561" s="3"/>
      <c r="DM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c r="CS562" s="3"/>
      <c r="CT562" s="3"/>
      <c r="CU562" s="3"/>
      <c r="CV562" s="3"/>
      <c r="CW562" s="3"/>
      <c r="CX562" s="3"/>
      <c r="CY562" s="3"/>
      <c r="CZ562" s="3"/>
      <c r="DA562" s="3"/>
      <c r="DB562" s="3"/>
      <c r="DC562" s="3"/>
      <c r="DD562" s="3"/>
      <c r="DE562" s="3"/>
      <c r="DF562" s="3"/>
      <c r="DG562" s="3"/>
      <c r="DH562" s="3"/>
      <c r="DI562" s="3"/>
      <c r="DJ562" s="3"/>
      <c r="DK562" s="3"/>
      <c r="DL562" s="3"/>
      <c r="DM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c r="CS563" s="3"/>
      <c r="CT563" s="3"/>
      <c r="CU563" s="3"/>
      <c r="CV563" s="3"/>
      <c r="CW563" s="3"/>
      <c r="CX563" s="3"/>
      <c r="CY563" s="3"/>
      <c r="CZ563" s="3"/>
      <c r="DA563" s="3"/>
      <c r="DB563" s="3"/>
      <c r="DC563" s="3"/>
      <c r="DD563" s="3"/>
      <c r="DE563" s="3"/>
      <c r="DF563" s="3"/>
      <c r="DG563" s="3"/>
      <c r="DH563" s="3"/>
      <c r="DI563" s="3"/>
      <c r="DJ563" s="3"/>
      <c r="DK563" s="3"/>
      <c r="DL563" s="3"/>
      <c r="DM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c r="CS564" s="3"/>
      <c r="CT564" s="3"/>
      <c r="CU564" s="3"/>
      <c r="CV564" s="3"/>
      <c r="CW564" s="3"/>
      <c r="CX564" s="3"/>
      <c r="CY564" s="3"/>
      <c r="CZ564" s="3"/>
      <c r="DA564" s="3"/>
      <c r="DB564" s="3"/>
      <c r="DC564" s="3"/>
      <c r="DD564" s="3"/>
      <c r="DE564" s="3"/>
      <c r="DF564" s="3"/>
      <c r="DG564" s="3"/>
      <c r="DH564" s="3"/>
      <c r="DI564" s="3"/>
      <c r="DJ564" s="3"/>
      <c r="DK564" s="3"/>
      <c r="DL564" s="3"/>
      <c r="DM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c r="CS565" s="3"/>
      <c r="CT565" s="3"/>
      <c r="CU565" s="3"/>
      <c r="CV565" s="3"/>
      <c r="CW565" s="3"/>
      <c r="CX565" s="3"/>
      <c r="CY565" s="3"/>
      <c r="CZ565" s="3"/>
      <c r="DA565" s="3"/>
      <c r="DB565" s="3"/>
      <c r="DC565" s="3"/>
      <c r="DD565" s="3"/>
      <c r="DE565" s="3"/>
      <c r="DF565" s="3"/>
      <c r="DG565" s="3"/>
      <c r="DH565" s="3"/>
      <c r="DI565" s="3"/>
      <c r="DJ565" s="3"/>
      <c r="DK565" s="3"/>
      <c r="DL565" s="3"/>
      <c r="DM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c r="CS566" s="3"/>
      <c r="CT566" s="3"/>
      <c r="CU566" s="3"/>
      <c r="CV566" s="3"/>
      <c r="CW566" s="3"/>
      <c r="CX566" s="3"/>
      <c r="CY566" s="3"/>
      <c r="CZ566" s="3"/>
      <c r="DA566" s="3"/>
      <c r="DB566" s="3"/>
      <c r="DC566" s="3"/>
      <c r="DD566" s="3"/>
      <c r="DE566" s="3"/>
      <c r="DF566" s="3"/>
      <c r="DG566" s="3"/>
      <c r="DH566" s="3"/>
      <c r="DI566" s="3"/>
      <c r="DJ566" s="3"/>
      <c r="DK566" s="3"/>
      <c r="DL566" s="3"/>
      <c r="DM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c r="CS567" s="3"/>
      <c r="CT567" s="3"/>
      <c r="CU567" s="3"/>
      <c r="CV567" s="3"/>
      <c r="CW567" s="3"/>
      <c r="CX567" s="3"/>
      <c r="CY567" s="3"/>
      <c r="CZ567" s="3"/>
      <c r="DA567" s="3"/>
      <c r="DB567" s="3"/>
      <c r="DC567" s="3"/>
      <c r="DD567" s="3"/>
      <c r="DE567" s="3"/>
      <c r="DF567" s="3"/>
      <c r="DG567" s="3"/>
      <c r="DH567" s="3"/>
      <c r="DI567" s="3"/>
      <c r="DJ567" s="3"/>
      <c r="DK567" s="3"/>
      <c r="DL567" s="3"/>
      <c r="DM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c r="CS568" s="3"/>
      <c r="CT568" s="3"/>
      <c r="CU568" s="3"/>
      <c r="CV568" s="3"/>
      <c r="CW568" s="3"/>
      <c r="CX568" s="3"/>
      <c r="CY568" s="3"/>
      <c r="CZ568" s="3"/>
      <c r="DA568" s="3"/>
      <c r="DB568" s="3"/>
      <c r="DC568" s="3"/>
      <c r="DD568" s="3"/>
      <c r="DE568" s="3"/>
      <c r="DF568" s="3"/>
      <c r="DG568" s="3"/>
      <c r="DH568" s="3"/>
      <c r="DI568" s="3"/>
      <c r="DJ568" s="3"/>
      <c r="DK568" s="3"/>
      <c r="DL568" s="3"/>
      <c r="DM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3"/>
      <c r="CZ569" s="3"/>
      <c r="DA569" s="3"/>
      <c r="DB569" s="3"/>
      <c r="DC569" s="3"/>
      <c r="DD569" s="3"/>
      <c r="DE569" s="3"/>
      <c r="DF569" s="3"/>
      <c r="DG569" s="3"/>
      <c r="DH569" s="3"/>
      <c r="DI569" s="3"/>
      <c r="DJ569" s="3"/>
      <c r="DK569" s="3"/>
      <c r="DL569" s="3"/>
      <c r="DM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c r="CS570" s="3"/>
      <c r="CT570" s="3"/>
      <c r="CU570" s="3"/>
      <c r="CV570" s="3"/>
      <c r="CW570" s="3"/>
      <c r="CX570" s="3"/>
      <c r="CY570" s="3"/>
      <c r="CZ570" s="3"/>
      <c r="DA570" s="3"/>
      <c r="DB570" s="3"/>
      <c r="DC570" s="3"/>
      <c r="DD570" s="3"/>
      <c r="DE570" s="3"/>
      <c r="DF570" s="3"/>
      <c r="DG570" s="3"/>
      <c r="DH570" s="3"/>
      <c r="DI570" s="3"/>
      <c r="DJ570" s="3"/>
      <c r="DK570" s="3"/>
      <c r="DL570" s="3"/>
      <c r="DM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c r="CS571" s="3"/>
      <c r="CT571" s="3"/>
      <c r="CU571" s="3"/>
      <c r="CV571" s="3"/>
      <c r="CW571" s="3"/>
      <c r="CX571" s="3"/>
      <c r="CY571" s="3"/>
      <c r="CZ571" s="3"/>
      <c r="DA571" s="3"/>
      <c r="DB571" s="3"/>
      <c r="DC571" s="3"/>
      <c r="DD571" s="3"/>
      <c r="DE571" s="3"/>
      <c r="DF571" s="3"/>
      <c r="DG571" s="3"/>
      <c r="DH571" s="3"/>
      <c r="DI571" s="3"/>
      <c r="DJ571" s="3"/>
      <c r="DK571" s="3"/>
      <c r="DL571" s="3"/>
      <c r="DM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c r="CS572" s="3"/>
      <c r="CT572" s="3"/>
      <c r="CU572" s="3"/>
      <c r="CV572" s="3"/>
      <c r="CW572" s="3"/>
      <c r="CX572" s="3"/>
      <c r="CY572" s="3"/>
      <c r="CZ572" s="3"/>
      <c r="DA572" s="3"/>
      <c r="DB572" s="3"/>
      <c r="DC572" s="3"/>
      <c r="DD572" s="3"/>
      <c r="DE572" s="3"/>
      <c r="DF572" s="3"/>
      <c r="DG572" s="3"/>
      <c r="DH572" s="3"/>
      <c r="DI572" s="3"/>
      <c r="DJ572" s="3"/>
      <c r="DK572" s="3"/>
      <c r="DL572" s="3"/>
      <c r="DM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c r="CS573" s="3"/>
      <c r="CT573" s="3"/>
      <c r="CU573" s="3"/>
      <c r="CV573" s="3"/>
      <c r="CW573" s="3"/>
      <c r="CX573" s="3"/>
      <c r="CY573" s="3"/>
      <c r="CZ573" s="3"/>
      <c r="DA573" s="3"/>
      <c r="DB573" s="3"/>
      <c r="DC573" s="3"/>
      <c r="DD573" s="3"/>
      <c r="DE573" s="3"/>
      <c r="DF573" s="3"/>
      <c r="DG573" s="3"/>
      <c r="DH573" s="3"/>
      <c r="DI573" s="3"/>
      <c r="DJ573" s="3"/>
      <c r="DK573" s="3"/>
      <c r="DL573" s="3"/>
      <c r="DM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c r="CS574" s="3"/>
      <c r="CT574" s="3"/>
      <c r="CU574" s="3"/>
      <c r="CV574" s="3"/>
      <c r="CW574" s="3"/>
      <c r="CX574" s="3"/>
      <c r="CY574" s="3"/>
      <c r="CZ574" s="3"/>
      <c r="DA574" s="3"/>
      <c r="DB574" s="3"/>
      <c r="DC574" s="3"/>
      <c r="DD574" s="3"/>
      <c r="DE574" s="3"/>
      <c r="DF574" s="3"/>
      <c r="DG574" s="3"/>
      <c r="DH574" s="3"/>
      <c r="DI574" s="3"/>
      <c r="DJ574" s="3"/>
      <c r="DK574" s="3"/>
      <c r="DL574" s="3"/>
      <c r="DM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c r="CS575" s="3"/>
      <c r="CT575" s="3"/>
      <c r="CU575" s="3"/>
      <c r="CV575" s="3"/>
      <c r="CW575" s="3"/>
      <c r="CX575" s="3"/>
      <c r="CY575" s="3"/>
      <c r="CZ575" s="3"/>
      <c r="DA575" s="3"/>
      <c r="DB575" s="3"/>
      <c r="DC575" s="3"/>
      <c r="DD575" s="3"/>
      <c r="DE575" s="3"/>
      <c r="DF575" s="3"/>
      <c r="DG575" s="3"/>
      <c r="DH575" s="3"/>
      <c r="DI575" s="3"/>
      <c r="DJ575" s="3"/>
      <c r="DK575" s="3"/>
      <c r="DL575" s="3"/>
      <c r="DM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c r="CS576" s="3"/>
      <c r="CT576" s="3"/>
      <c r="CU576" s="3"/>
      <c r="CV576" s="3"/>
      <c r="CW576" s="3"/>
      <c r="CX576" s="3"/>
      <c r="CY576" s="3"/>
      <c r="CZ576" s="3"/>
      <c r="DA576" s="3"/>
      <c r="DB576" s="3"/>
      <c r="DC576" s="3"/>
      <c r="DD576" s="3"/>
      <c r="DE576" s="3"/>
      <c r="DF576" s="3"/>
      <c r="DG576" s="3"/>
      <c r="DH576" s="3"/>
      <c r="DI576" s="3"/>
      <c r="DJ576" s="3"/>
      <c r="DK576" s="3"/>
      <c r="DL576" s="3"/>
      <c r="DM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c r="CS577" s="3"/>
      <c r="CT577" s="3"/>
      <c r="CU577" s="3"/>
      <c r="CV577" s="3"/>
      <c r="CW577" s="3"/>
      <c r="CX577" s="3"/>
      <c r="CY577" s="3"/>
      <c r="CZ577" s="3"/>
      <c r="DA577" s="3"/>
      <c r="DB577" s="3"/>
      <c r="DC577" s="3"/>
      <c r="DD577" s="3"/>
      <c r="DE577" s="3"/>
      <c r="DF577" s="3"/>
      <c r="DG577" s="3"/>
      <c r="DH577" s="3"/>
      <c r="DI577" s="3"/>
      <c r="DJ577" s="3"/>
      <c r="DK577" s="3"/>
      <c r="DL577" s="3"/>
      <c r="DM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c r="CS578" s="3"/>
      <c r="CT578" s="3"/>
      <c r="CU578" s="3"/>
      <c r="CV578" s="3"/>
      <c r="CW578" s="3"/>
      <c r="CX578" s="3"/>
      <c r="CY578" s="3"/>
      <c r="CZ578" s="3"/>
      <c r="DA578" s="3"/>
      <c r="DB578" s="3"/>
      <c r="DC578" s="3"/>
      <c r="DD578" s="3"/>
      <c r="DE578" s="3"/>
      <c r="DF578" s="3"/>
      <c r="DG578" s="3"/>
      <c r="DH578" s="3"/>
      <c r="DI578" s="3"/>
      <c r="DJ578" s="3"/>
      <c r="DK578" s="3"/>
      <c r="DL578" s="3"/>
      <c r="DM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c r="CS579" s="3"/>
      <c r="CT579" s="3"/>
      <c r="CU579" s="3"/>
      <c r="CV579" s="3"/>
      <c r="CW579" s="3"/>
      <c r="CX579" s="3"/>
      <c r="CY579" s="3"/>
      <c r="CZ579" s="3"/>
      <c r="DA579" s="3"/>
      <c r="DB579" s="3"/>
      <c r="DC579" s="3"/>
      <c r="DD579" s="3"/>
      <c r="DE579" s="3"/>
      <c r="DF579" s="3"/>
      <c r="DG579" s="3"/>
      <c r="DH579" s="3"/>
      <c r="DI579" s="3"/>
      <c r="DJ579" s="3"/>
      <c r="DK579" s="3"/>
      <c r="DL579" s="3"/>
      <c r="DM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c r="CS580" s="3"/>
      <c r="CT580" s="3"/>
      <c r="CU580" s="3"/>
      <c r="CV580" s="3"/>
      <c r="CW580" s="3"/>
      <c r="CX580" s="3"/>
      <c r="CY580" s="3"/>
      <c r="CZ580" s="3"/>
      <c r="DA580" s="3"/>
      <c r="DB580" s="3"/>
      <c r="DC580" s="3"/>
      <c r="DD580" s="3"/>
      <c r="DE580" s="3"/>
      <c r="DF580" s="3"/>
      <c r="DG580" s="3"/>
      <c r="DH580" s="3"/>
      <c r="DI580" s="3"/>
      <c r="DJ580" s="3"/>
      <c r="DK580" s="3"/>
      <c r="DL580" s="3"/>
      <c r="DM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c r="CD581" s="3"/>
      <c r="CE581" s="3"/>
      <c r="CF581" s="3"/>
      <c r="CG581" s="3"/>
      <c r="CH581" s="3"/>
      <c r="CI581" s="3"/>
      <c r="CJ581" s="3"/>
      <c r="CK581" s="3"/>
      <c r="CL581" s="3"/>
      <c r="CM581" s="3"/>
      <c r="CN581" s="3"/>
      <c r="CO581" s="3"/>
      <c r="CP581" s="3"/>
      <c r="CQ581" s="3"/>
      <c r="CR581" s="3"/>
      <c r="CS581" s="3"/>
      <c r="CT581" s="3"/>
      <c r="CU581" s="3"/>
      <c r="CV581" s="3"/>
      <c r="CW581" s="3"/>
      <c r="CX581" s="3"/>
      <c r="CY581" s="3"/>
      <c r="CZ581" s="3"/>
      <c r="DA581" s="3"/>
      <c r="DB581" s="3"/>
      <c r="DC581" s="3"/>
      <c r="DD581" s="3"/>
      <c r="DE581" s="3"/>
      <c r="DF581" s="3"/>
      <c r="DG581" s="3"/>
      <c r="DH581" s="3"/>
      <c r="DI581" s="3"/>
      <c r="DJ581" s="3"/>
      <c r="DK581" s="3"/>
      <c r="DL581" s="3"/>
      <c r="DM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c r="CD582" s="3"/>
      <c r="CE582" s="3"/>
      <c r="CF582" s="3"/>
      <c r="CG582" s="3"/>
      <c r="CH582" s="3"/>
      <c r="CI582" s="3"/>
      <c r="CJ582" s="3"/>
      <c r="CK582" s="3"/>
      <c r="CL582" s="3"/>
      <c r="CM582" s="3"/>
      <c r="CN582" s="3"/>
      <c r="CO582" s="3"/>
      <c r="CP582" s="3"/>
      <c r="CQ582" s="3"/>
      <c r="CR582" s="3"/>
      <c r="CS582" s="3"/>
      <c r="CT582" s="3"/>
      <c r="CU582" s="3"/>
      <c r="CV582" s="3"/>
      <c r="CW582" s="3"/>
      <c r="CX582" s="3"/>
      <c r="CY582" s="3"/>
      <c r="CZ582" s="3"/>
      <c r="DA582" s="3"/>
      <c r="DB582" s="3"/>
      <c r="DC582" s="3"/>
      <c r="DD582" s="3"/>
      <c r="DE582" s="3"/>
      <c r="DF582" s="3"/>
      <c r="DG582" s="3"/>
      <c r="DH582" s="3"/>
      <c r="DI582" s="3"/>
      <c r="DJ582" s="3"/>
      <c r="DK582" s="3"/>
      <c r="DL582" s="3"/>
      <c r="DM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c r="CS583" s="3"/>
      <c r="CT583" s="3"/>
      <c r="CU583" s="3"/>
      <c r="CV583" s="3"/>
      <c r="CW583" s="3"/>
      <c r="CX583" s="3"/>
      <c r="CY583" s="3"/>
      <c r="CZ583" s="3"/>
      <c r="DA583" s="3"/>
      <c r="DB583" s="3"/>
      <c r="DC583" s="3"/>
      <c r="DD583" s="3"/>
      <c r="DE583" s="3"/>
      <c r="DF583" s="3"/>
      <c r="DG583" s="3"/>
      <c r="DH583" s="3"/>
      <c r="DI583" s="3"/>
      <c r="DJ583" s="3"/>
      <c r="DK583" s="3"/>
      <c r="DL583" s="3"/>
      <c r="DM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c r="CS584" s="3"/>
      <c r="CT584" s="3"/>
      <c r="CU584" s="3"/>
      <c r="CV584" s="3"/>
      <c r="CW584" s="3"/>
      <c r="CX584" s="3"/>
      <c r="CY584" s="3"/>
      <c r="CZ584" s="3"/>
      <c r="DA584" s="3"/>
      <c r="DB584" s="3"/>
      <c r="DC584" s="3"/>
      <c r="DD584" s="3"/>
      <c r="DE584" s="3"/>
      <c r="DF584" s="3"/>
      <c r="DG584" s="3"/>
      <c r="DH584" s="3"/>
      <c r="DI584" s="3"/>
      <c r="DJ584" s="3"/>
      <c r="DK584" s="3"/>
      <c r="DL584" s="3"/>
      <c r="DM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c r="CS585" s="3"/>
      <c r="CT585" s="3"/>
      <c r="CU585" s="3"/>
      <c r="CV585" s="3"/>
      <c r="CW585" s="3"/>
      <c r="CX585" s="3"/>
      <c r="CY585" s="3"/>
      <c r="CZ585" s="3"/>
      <c r="DA585" s="3"/>
      <c r="DB585" s="3"/>
      <c r="DC585" s="3"/>
      <c r="DD585" s="3"/>
      <c r="DE585" s="3"/>
      <c r="DF585" s="3"/>
      <c r="DG585" s="3"/>
      <c r="DH585" s="3"/>
      <c r="DI585" s="3"/>
      <c r="DJ585" s="3"/>
      <c r="DK585" s="3"/>
      <c r="DL585" s="3"/>
      <c r="DM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c r="CS586" s="3"/>
      <c r="CT586" s="3"/>
      <c r="CU586" s="3"/>
      <c r="CV586" s="3"/>
      <c r="CW586" s="3"/>
      <c r="CX586" s="3"/>
      <c r="CY586" s="3"/>
      <c r="CZ586" s="3"/>
      <c r="DA586" s="3"/>
      <c r="DB586" s="3"/>
      <c r="DC586" s="3"/>
      <c r="DD586" s="3"/>
      <c r="DE586" s="3"/>
      <c r="DF586" s="3"/>
      <c r="DG586" s="3"/>
      <c r="DH586" s="3"/>
      <c r="DI586" s="3"/>
      <c r="DJ586" s="3"/>
      <c r="DK586" s="3"/>
      <c r="DL586" s="3"/>
      <c r="DM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c r="CS587" s="3"/>
      <c r="CT587" s="3"/>
      <c r="CU587" s="3"/>
      <c r="CV587" s="3"/>
      <c r="CW587" s="3"/>
      <c r="CX587" s="3"/>
      <c r="CY587" s="3"/>
      <c r="CZ587" s="3"/>
      <c r="DA587" s="3"/>
      <c r="DB587" s="3"/>
      <c r="DC587" s="3"/>
      <c r="DD587" s="3"/>
      <c r="DE587" s="3"/>
      <c r="DF587" s="3"/>
      <c r="DG587" s="3"/>
      <c r="DH587" s="3"/>
      <c r="DI587" s="3"/>
      <c r="DJ587" s="3"/>
      <c r="DK587" s="3"/>
      <c r="DL587" s="3"/>
      <c r="DM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c r="CS588" s="3"/>
      <c r="CT588" s="3"/>
      <c r="CU588" s="3"/>
      <c r="CV588" s="3"/>
      <c r="CW588" s="3"/>
      <c r="CX588" s="3"/>
      <c r="CY588" s="3"/>
      <c r="CZ588" s="3"/>
      <c r="DA588" s="3"/>
      <c r="DB588" s="3"/>
      <c r="DC588" s="3"/>
      <c r="DD588" s="3"/>
      <c r="DE588" s="3"/>
      <c r="DF588" s="3"/>
      <c r="DG588" s="3"/>
      <c r="DH588" s="3"/>
      <c r="DI588" s="3"/>
      <c r="DJ588" s="3"/>
      <c r="DK588" s="3"/>
      <c r="DL588" s="3"/>
      <c r="DM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c r="DI589" s="3"/>
      <c r="DJ589" s="3"/>
      <c r="DK589" s="3"/>
      <c r="DL589" s="3"/>
      <c r="DM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c r="CS590" s="3"/>
      <c r="CT590" s="3"/>
      <c r="CU590" s="3"/>
      <c r="CV590" s="3"/>
      <c r="CW590" s="3"/>
      <c r="CX590" s="3"/>
      <c r="CY590" s="3"/>
      <c r="CZ590" s="3"/>
      <c r="DA590" s="3"/>
      <c r="DB590" s="3"/>
      <c r="DC590" s="3"/>
      <c r="DD590" s="3"/>
      <c r="DE590" s="3"/>
      <c r="DF590" s="3"/>
      <c r="DG590" s="3"/>
      <c r="DH590" s="3"/>
      <c r="DI590" s="3"/>
      <c r="DJ590" s="3"/>
      <c r="DK590" s="3"/>
      <c r="DL590" s="3"/>
      <c r="DM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c r="DI591" s="3"/>
      <c r="DJ591" s="3"/>
      <c r="DK591" s="3"/>
      <c r="DL591" s="3"/>
      <c r="DM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c r="DI592" s="3"/>
      <c r="DJ592" s="3"/>
      <c r="DK592" s="3"/>
      <c r="DL592" s="3"/>
      <c r="DM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c r="CS593" s="3"/>
      <c r="CT593" s="3"/>
      <c r="CU593" s="3"/>
      <c r="CV593" s="3"/>
      <c r="CW593" s="3"/>
      <c r="CX593" s="3"/>
      <c r="CY593" s="3"/>
      <c r="CZ593" s="3"/>
      <c r="DA593" s="3"/>
      <c r="DB593" s="3"/>
      <c r="DC593" s="3"/>
      <c r="DD593" s="3"/>
      <c r="DE593" s="3"/>
      <c r="DF593" s="3"/>
      <c r="DG593" s="3"/>
      <c r="DH593" s="3"/>
      <c r="DI593" s="3"/>
      <c r="DJ593" s="3"/>
      <c r="DK593" s="3"/>
      <c r="DL593" s="3"/>
      <c r="DM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c r="CS594" s="3"/>
      <c r="CT594" s="3"/>
      <c r="CU594" s="3"/>
      <c r="CV594" s="3"/>
      <c r="CW594" s="3"/>
      <c r="CX594" s="3"/>
      <c r="CY594" s="3"/>
      <c r="CZ594" s="3"/>
      <c r="DA594" s="3"/>
      <c r="DB594" s="3"/>
      <c r="DC594" s="3"/>
      <c r="DD594" s="3"/>
      <c r="DE594" s="3"/>
      <c r="DF594" s="3"/>
      <c r="DG594" s="3"/>
      <c r="DH594" s="3"/>
      <c r="DI594" s="3"/>
      <c r="DJ594" s="3"/>
      <c r="DK594" s="3"/>
      <c r="DL594" s="3"/>
      <c r="DM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c r="CS595" s="3"/>
      <c r="CT595" s="3"/>
      <c r="CU595" s="3"/>
      <c r="CV595" s="3"/>
      <c r="CW595" s="3"/>
      <c r="CX595" s="3"/>
      <c r="CY595" s="3"/>
      <c r="CZ595" s="3"/>
      <c r="DA595" s="3"/>
      <c r="DB595" s="3"/>
      <c r="DC595" s="3"/>
      <c r="DD595" s="3"/>
      <c r="DE595" s="3"/>
      <c r="DF595" s="3"/>
      <c r="DG595" s="3"/>
      <c r="DH595" s="3"/>
      <c r="DI595" s="3"/>
      <c r="DJ595" s="3"/>
      <c r="DK595" s="3"/>
      <c r="DL595" s="3"/>
      <c r="DM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c r="DI596" s="3"/>
      <c r="DJ596" s="3"/>
      <c r="DK596" s="3"/>
      <c r="DL596" s="3"/>
      <c r="DM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c r="CS597" s="3"/>
      <c r="CT597" s="3"/>
      <c r="CU597" s="3"/>
      <c r="CV597" s="3"/>
      <c r="CW597" s="3"/>
      <c r="CX597" s="3"/>
      <c r="CY597" s="3"/>
      <c r="CZ597" s="3"/>
      <c r="DA597" s="3"/>
      <c r="DB597" s="3"/>
      <c r="DC597" s="3"/>
      <c r="DD597" s="3"/>
      <c r="DE597" s="3"/>
      <c r="DF597" s="3"/>
      <c r="DG597" s="3"/>
      <c r="DH597" s="3"/>
      <c r="DI597" s="3"/>
      <c r="DJ597" s="3"/>
      <c r="DK597" s="3"/>
      <c r="DL597" s="3"/>
      <c r="DM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c r="CS599" s="3"/>
      <c r="CT599" s="3"/>
      <c r="CU599" s="3"/>
      <c r="CV599" s="3"/>
      <c r="CW599" s="3"/>
      <c r="CX599" s="3"/>
      <c r="CY599" s="3"/>
      <c r="CZ599" s="3"/>
      <c r="DA599" s="3"/>
      <c r="DB599" s="3"/>
      <c r="DC599" s="3"/>
      <c r="DD599" s="3"/>
      <c r="DE599" s="3"/>
      <c r="DF599" s="3"/>
      <c r="DG599" s="3"/>
      <c r="DH599" s="3"/>
      <c r="DI599" s="3"/>
      <c r="DJ599" s="3"/>
      <c r="DK599" s="3"/>
      <c r="DL599" s="3"/>
      <c r="DM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c r="CS600" s="3"/>
      <c r="CT600" s="3"/>
      <c r="CU600" s="3"/>
      <c r="CV600" s="3"/>
      <c r="CW600" s="3"/>
      <c r="CX600" s="3"/>
      <c r="CY600" s="3"/>
      <c r="CZ600" s="3"/>
      <c r="DA600" s="3"/>
      <c r="DB600" s="3"/>
      <c r="DC600" s="3"/>
      <c r="DD600" s="3"/>
      <c r="DE600" s="3"/>
      <c r="DF600" s="3"/>
      <c r="DG600" s="3"/>
      <c r="DH600" s="3"/>
      <c r="DI600" s="3"/>
      <c r="DJ600" s="3"/>
      <c r="DK600" s="3"/>
      <c r="DL600" s="3"/>
      <c r="DM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c r="CS601" s="3"/>
      <c r="CT601" s="3"/>
      <c r="CU601" s="3"/>
      <c r="CV601" s="3"/>
      <c r="CW601" s="3"/>
      <c r="CX601" s="3"/>
      <c r="CY601" s="3"/>
      <c r="CZ601" s="3"/>
      <c r="DA601" s="3"/>
      <c r="DB601" s="3"/>
      <c r="DC601" s="3"/>
      <c r="DD601" s="3"/>
      <c r="DE601" s="3"/>
      <c r="DF601" s="3"/>
      <c r="DG601" s="3"/>
      <c r="DH601" s="3"/>
      <c r="DI601" s="3"/>
      <c r="DJ601" s="3"/>
      <c r="DK601" s="3"/>
      <c r="DL601" s="3"/>
      <c r="DM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c r="DI602" s="3"/>
      <c r="DJ602" s="3"/>
      <c r="DK602" s="3"/>
      <c r="DL602" s="3"/>
      <c r="DM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c r="CS603" s="3"/>
      <c r="CT603" s="3"/>
      <c r="CU603" s="3"/>
      <c r="CV603" s="3"/>
      <c r="CW603" s="3"/>
      <c r="CX603" s="3"/>
      <c r="CY603" s="3"/>
      <c r="CZ603" s="3"/>
      <c r="DA603" s="3"/>
      <c r="DB603" s="3"/>
      <c r="DC603" s="3"/>
      <c r="DD603" s="3"/>
      <c r="DE603" s="3"/>
      <c r="DF603" s="3"/>
      <c r="DG603" s="3"/>
      <c r="DH603" s="3"/>
      <c r="DI603" s="3"/>
      <c r="DJ603" s="3"/>
      <c r="DK603" s="3"/>
      <c r="DL603" s="3"/>
      <c r="DM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c r="DI604" s="3"/>
      <c r="DJ604" s="3"/>
      <c r="DK604" s="3"/>
      <c r="DL604" s="3"/>
      <c r="DM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c r="CS605" s="3"/>
      <c r="CT605" s="3"/>
      <c r="CU605" s="3"/>
      <c r="CV605" s="3"/>
      <c r="CW605" s="3"/>
      <c r="CX605" s="3"/>
      <c r="CY605" s="3"/>
      <c r="CZ605" s="3"/>
      <c r="DA605" s="3"/>
      <c r="DB605" s="3"/>
      <c r="DC605" s="3"/>
      <c r="DD605" s="3"/>
      <c r="DE605" s="3"/>
      <c r="DF605" s="3"/>
      <c r="DG605" s="3"/>
      <c r="DH605" s="3"/>
      <c r="DI605" s="3"/>
      <c r="DJ605" s="3"/>
      <c r="DK605" s="3"/>
      <c r="DL605" s="3"/>
      <c r="DM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c r="CS606" s="3"/>
      <c r="CT606" s="3"/>
      <c r="CU606" s="3"/>
      <c r="CV606" s="3"/>
      <c r="CW606" s="3"/>
      <c r="CX606" s="3"/>
      <c r="CY606" s="3"/>
      <c r="CZ606" s="3"/>
      <c r="DA606" s="3"/>
      <c r="DB606" s="3"/>
      <c r="DC606" s="3"/>
      <c r="DD606" s="3"/>
      <c r="DE606" s="3"/>
      <c r="DF606" s="3"/>
      <c r="DG606" s="3"/>
      <c r="DH606" s="3"/>
      <c r="DI606" s="3"/>
      <c r="DJ606" s="3"/>
      <c r="DK606" s="3"/>
      <c r="DL606" s="3"/>
      <c r="DM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c r="DI607" s="3"/>
      <c r="DJ607" s="3"/>
      <c r="DK607" s="3"/>
      <c r="DL607" s="3"/>
      <c r="DM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c r="CS608" s="3"/>
      <c r="CT608" s="3"/>
      <c r="CU608" s="3"/>
      <c r="CV608" s="3"/>
      <c r="CW608" s="3"/>
      <c r="CX608" s="3"/>
      <c r="CY608" s="3"/>
      <c r="CZ608" s="3"/>
      <c r="DA608" s="3"/>
      <c r="DB608" s="3"/>
      <c r="DC608" s="3"/>
      <c r="DD608" s="3"/>
      <c r="DE608" s="3"/>
      <c r="DF608" s="3"/>
      <c r="DG608" s="3"/>
      <c r="DH608" s="3"/>
      <c r="DI608" s="3"/>
      <c r="DJ608" s="3"/>
      <c r="DK608" s="3"/>
      <c r="DL608" s="3"/>
      <c r="DM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c r="CS609" s="3"/>
      <c r="CT609" s="3"/>
      <c r="CU609" s="3"/>
      <c r="CV609" s="3"/>
      <c r="CW609" s="3"/>
      <c r="CX609" s="3"/>
      <c r="CY609" s="3"/>
      <c r="CZ609" s="3"/>
      <c r="DA609" s="3"/>
      <c r="DB609" s="3"/>
      <c r="DC609" s="3"/>
      <c r="DD609" s="3"/>
      <c r="DE609" s="3"/>
      <c r="DF609" s="3"/>
      <c r="DG609" s="3"/>
      <c r="DH609" s="3"/>
      <c r="DI609" s="3"/>
      <c r="DJ609" s="3"/>
      <c r="DK609" s="3"/>
      <c r="DL609" s="3"/>
      <c r="DM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c r="CS610" s="3"/>
      <c r="CT610" s="3"/>
      <c r="CU610" s="3"/>
      <c r="CV610" s="3"/>
      <c r="CW610" s="3"/>
      <c r="CX610" s="3"/>
      <c r="CY610" s="3"/>
      <c r="CZ610" s="3"/>
      <c r="DA610" s="3"/>
      <c r="DB610" s="3"/>
      <c r="DC610" s="3"/>
      <c r="DD610" s="3"/>
      <c r="DE610" s="3"/>
      <c r="DF610" s="3"/>
      <c r="DG610" s="3"/>
      <c r="DH610" s="3"/>
      <c r="DI610" s="3"/>
      <c r="DJ610" s="3"/>
      <c r="DK610" s="3"/>
      <c r="DL610" s="3"/>
      <c r="DM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c r="CS611" s="3"/>
      <c r="CT611" s="3"/>
      <c r="CU611" s="3"/>
      <c r="CV611" s="3"/>
      <c r="CW611" s="3"/>
      <c r="CX611" s="3"/>
      <c r="CY611" s="3"/>
      <c r="CZ611" s="3"/>
      <c r="DA611" s="3"/>
      <c r="DB611" s="3"/>
      <c r="DC611" s="3"/>
      <c r="DD611" s="3"/>
      <c r="DE611" s="3"/>
      <c r="DF611" s="3"/>
      <c r="DG611" s="3"/>
      <c r="DH611" s="3"/>
      <c r="DI611" s="3"/>
      <c r="DJ611" s="3"/>
      <c r="DK611" s="3"/>
      <c r="DL611" s="3"/>
      <c r="DM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c r="CS612" s="3"/>
      <c r="CT612" s="3"/>
      <c r="CU612" s="3"/>
      <c r="CV612" s="3"/>
      <c r="CW612" s="3"/>
      <c r="CX612" s="3"/>
      <c r="CY612" s="3"/>
      <c r="CZ612" s="3"/>
      <c r="DA612" s="3"/>
      <c r="DB612" s="3"/>
      <c r="DC612" s="3"/>
      <c r="DD612" s="3"/>
      <c r="DE612" s="3"/>
      <c r="DF612" s="3"/>
      <c r="DG612" s="3"/>
      <c r="DH612" s="3"/>
      <c r="DI612" s="3"/>
      <c r="DJ612" s="3"/>
      <c r="DK612" s="3"/>
      <c r="DL612" s="3"/>
      <c r="DM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c r="CS613" s="3"/>
      <c r="CT613" s="3"/>
      <c r="CU613" s="3"/>
      <c r="CV613" s="3"/>
      <c r="CW613" s="3"/>
      <c r="CX613" s="3"/>
      <c r="CY613" s="3"/>
      <c r="CZ613" s="3"/>
      <c r="DA613" s="3"/>
      <c r="DB613" s="3"/>
      <c r="DC613" s="3"/>
      <c r="DD613" s="3"/>
      <c r="DE613" s="3"/>
      <c r="DF613" s="3"/>
      <c r="DG613" s="3"/>
      <c r="DH613" s="3"/>
      <c r="DI613" s="3"/>
      <c r="DJ613" s="3"/>
      <c r="DK613" s="3"/>
      <c r="DL613" s="3"/>
      <c r="DM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c r="CS614" s="3"/>
      <c r="CT614" s="3"/>
      <c r="CU614" s="3"/>
      <c r="CV614" s="3"/>
      <c r="CW614" s="3"/>
      <c r="CX614" s="3"/>
      <c r="CY614" s="3"/>
      <c r="CZ614" s="3"/>
      <c r="DA614" s="3"/>
      <c r="DB614" s="3"/>
      <c r="DC614" s="3"/>
      <c r="DD614" s="3"/>
      <c r="DE614" s="3"/>
      <c r="DF614" s="3"/>
      <c r="DG614" s="3"/>
      <c r="DH614" s="3"/>
      <c r="DI614" s="3"/>
      <c r="DJ614" s="3"/>
      <c r="DK614" s="3"/>
      <c r="DL614" s="3"/>
      <c r="DM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c r="CS615" s="3"/>
      <c r="CT615" s="3"/>
      <c r="CU615" s="3"/>
      <c r="CV615" s="3"/>
      <c r="CW615" s="3"/>
      <c r="CX615" s="3"/>
      <c r="CY615" s="3"/>
      <c r="CZ615" s="3"/>
      <c r="DA615" s="3"/>
      <c r="DB615" s="3"/>
      <c r="DC615" s="3"/>
      <c r="DD615" s="3"/>
      <c r="DE615" s="3"/>
      <c r="DF615" s="3"/>
      <c r="DG615" s="3"/>
      <c r="DH615" s="3"/>
      <c r="DI615" s="3"/>
      <c r="DJ615" s="3"/>
      <c r="DK615" s="3"/>
      <c r="DL615" s="3"/>
      <c r="DM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c r="CS616" s="3"/>
      <c r="CT616" s="3"/>
      <c r="CU616" s="3"/>
      <c r="CV616" s="3"/>
      <c r="CW616" s="3"/>
      <c r="CX616" s="3"/>
      <c r="CY616" s="3"/>
      <c r="CZ616" s="3"/>
      <c r="DA616" s="3"/>
      <c r="DB616" s="3"/>
      <c r="DC616" s="3"/>
      <c r="DD616" s="3"/>
      <c r="DE616" s="3"/>
      <c r="DF616" s="3"/>
      <c r="DG616" s="3"/>
      <c r="DH616" s="3"/>
      <c r="DI616" s="3"/>
      <c r="DJ616" s="3"/>
      <c r="DK616" s="3"/>
      <c r="DL616" s="3"/>
      <c r="DM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c r="CS617" s="3"/>
      <c r="CT617" s="3"/>
      <c r="CU617" s="3"/>
      <c r="CV617" s="3"/>
      <c r="CW617" s="3"/>
      <c r="CX617" s="3"/>
      <c r="CY617" s="3"/>
      <c r="CZ617" s="3"/>
      <c r="DA617" s="3"/>
      <c r="DB617" s="3"/>
      <c r="DC617" s="3"/>
      <c r="DD617" s="3"/>
      <c r="DE617" s="3"/>
      <c r="DF617" s="3"/>
      <c r="DG617" s="3"/>
      <c r="DH617" s="3"/>
      <c r="DI617" s="3"/>
      <c r="DJ617" s="3"/>
      <c r="DK617" s="3"/>
      <c r="DL617" s="3"/>
      <c r="DM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c r="CS618" s="3"/>
      <c r="CT618" s="3"/>
      <c r="CU618" s="3"/>
      <c r="CV618" s="3"/>
      <c r="CW618" s="3"/>
      <c r="CX618" s="3"/>
      <c r="CY618" s="3"/>
      <c r="CZ618" s="3"/>
      <c r="DA618" s="3"/>
      <c r="DB618" s="3"/>
      <c r="DC618" s="3"/>
      <c r="DD618" s="3"/>
      <c r="DE618" s="3"/>
      <c r="DF618" s="3"/>
      <c r="DG618" s="3"/>
      <c r="DH618" s="3"/>
      <c r="DI618" s="3"/>
      <c r="DJ618" s="3"/>
      <c r="DK618" s="3"/>
      <c r="DL618" s="3"/>
      <c r="DM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c r="CS619" s="3"/>
      <c r="CT619" s="3"/>
      <c r="CU619" s="3"/>
      <c r="CV619" s="3"/>
      <c r="CW619" s="3"/>
      <c r="CX619" s="3"/>
      <c r="CY619" s="3"/>
      <c r="CZ619" s="3"/>
      <c r="DA619" s="3"/>
      <c r="DB619" s="3"/>
      <c r="DC619" s="3"/>
      <c r="DD619" s="3"/>
      <c r="DE619" s="3"/>
      <c r="DF619" s="3"/>
      <c r="DG619" s="3"/>
      <c r="DH619" s="3"/>
      <c r="DI619" s="3"/>
      <c r="DJ619" s="3"/>
      <c r="DK619" s="3"/>
      <c r="DL619" s="3"/>
      <c r="DM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c r="CS620" s="3"/>
      <c r="CT620" s="3"/>
      <c r="CU620" s="3"/>
      <c r="CV620" s="3"/>
      <c r="CW620" s="3"/>
      <c r="CX620" s="3"/>
      <c r="CY620" s="3"/>
      <c r="CZ620" s="3"/>
      <c r="DA620" s="3"/>
      <c r="DB620" s="3"/>
      <c r="DC620" s="3"/>
      <c r="DD620" s="3"/>
      <c r="DE620" s="3"/>
      <c r="DF620" s="3"/>
      <c r="DG620" s="3"/>
      <c r="DH620" s="3"/>
      <c r="DI620" s="3"/>
      <c r="DJ620" s="3"/>
      <c r="DK620" s="3"/>
      <c r="DL620" s="3"/>
      <c r="DM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c r="CS621" s="3"/>
      <c r="CT621" s="3"/>
      <c r="CU621" s="3"/>
      <c r="CV621" s="3"/>
      <c r="CW621" s="3"/>
      <c r="CX621" s="3"/>
      <c r="CY621" s="3"/>
      <c r="CZ621" s="3"/>
      <c r="DA621" s="3"/>
      <c r="DB621" s="3"/>
      <c r="DC621" s="3"/>
      <c r="DD621" s="3"/>
      <c r="DE621" s="3"/>
      <c r="DF621" s="3"/>
      <c r="DG621" s="3"/>
      <c r="DH621" s="3"/>
      <c r="DI621" s="3"/>
      <c r="DJ621" s="3"/>
      <c r="DK621" s="3"/>
      <c r="DL621" s="3"/>
      <c r="DM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c r="CS622" s="3"/>
      <c r="CT622" s="3"/>
      <c r="CU622" s="3"/>
      <c r="CV622" s="3"/>
      <c r="CW622" s="3"/>
      <c r="CX622" s="3"/>
      <c r="CY622" s="3"/>
      <c r="CZ622" s="3"/>
      <c r="DA622" s="3"/>
      <c r="DB622" s="3"/>
      <c r="DC622" s="3"/>
      <c r="DD622" s="3"/>
      <c r="DE622" s="3"/>
      <c r="DF622" s="3"/>
      <c r="DG622" s="3"/>
      <c r="DH622" s="3"/>
      <c r="DI622" s="3"/>
      <c r="DJ622" s="3"/>
      <c r="DK622" s="3"/>
      <c r="DL622" s="3"/>
      <c r="DM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c r="CS623" s="3"/>
      <c r="CT623" s="3"/>
      <c r="CU623" s="3"/>
      <c r="CV623" s="3"/>
      <c r="CW623" s="3"/>
      <c r="CX623" s="3"/>
      <c r="CY623" s="3"/>
      <c r="CZ623" s="3"/>
      <c r="DA623" s="3"/>
      <c r="DB623" s="3"/>
      <c r="DC623" s="3"/>
      <c r="DD623" s="3"/>
      <c r="DE623" s="3"/>
      <c r="DF623" s="3"/>
      <c r="DG623" s="3"/>
      <c r="DH623" s="3"/>
      <c r="DI623" s="3"/>
      <c r="DJ623" s="3"/>
      <c r="DK623" s="3"/>
      <c r="DL623" s="3"/>
      <c r="DM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c r="CS624" s="3"/>
      <c r="CT624" s="3"/>
      <c r="CU624" s="3"/>
      <c r="CV624" s="3"/>
      <c r="CW624" s="3"/>
      <c r="CX624" s="3"/>
      <c r="CY624" s="3"/>
      <c r="CZ624" s="3"/>
      <c r="DA624" s="3"/>
      <c r="DB624" s="3"/>
      <c r="DC624" s="3"/>
      <c r="DD624" s="3"/>
      <c r="DE624" s="3"/>
      <c r="DF624" s="3"/>
      <c r="DG624" s="3"/>
      <c r="DH624" s="3"/>
      <c r="DI624" s="3"/>
      <c r="DJ624" s="3"/>
      <c r="DK624" s="3"/>
      <c r="DL624" s="3"/>
      <c r="DM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c r="DI625" s="3"/>
      <c r="DJ625" s="3"/>
      <c r="DK625" s="3"/>
      <c r="DL625" s="3"/>
      <c r="DM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c r="DI626" s="3"/>
      <c r="DJ626" s="3"/>
      <c r="DK626" s="3"/>
      <c r="DL626" s="3"/>
      <c r="DM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c r="DI631" s="3"/>
      <c r="DJ631" s="3"/>
      <c r="DK631" s="3"/>
      <c r="DL631" s="3"/>
      <c r="DM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c r="CS632" s="3"/>
      <c r="CT632" s="3"/>
      <c r="CU632" s="3"/>
      <c r="CV632" s="3"/>
      <c r="CW632" s="3"/>
      <c r="CX632" s="3"/>
      <c r="CY632" s="3"/>
      <c r="CZ632" s="3"/>
      <c r="DA632" s="3"/>
      <c r="DB632" s="3"/>
      <c r="DC632" s="3"/>
      <c r="DD632" s="3"/>
      <c r="DE632" s="3"/>
      <c r="DF632" s="3"/>
      <c r="DG632" s="3"/>
      <c r="DH632" s="3"/>
      <c r="DI632" s="3"/>
      <c r="DJ632" s="3"/>
      <c r="DK632" s="3"/>
      <c r="DL632" s="3"/>
      <c r="DM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c r="DI633" s="3"/>
      <c r="DJ633" s="3"/>
      <c r="DK633" s="3"/>
      <c r="DL633" s="3"/>
      <c r="DM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c r="CS634" s="3"/>
      <c r="CT634" s="3"/>
      <c r="CU634" s="3"/>
      <c r="CV634" s="3"/>
      <c r="CW634" s="3"/>
      <c r="CX634" s="3"/>
      <c r="CY634" s="3"/>
      <c r="CZ634" s="3"/>
      <c r="DA634" s="3"/>
      <c r="DB634" s="3"/>
      <c r="DC634" s="3"/>
      <c r="DD634" s="3"/>
      <c r="DE634" s="3"/>
      <c r="DF634" s="3"/>
      <c r="DG634" s="3"/>
      <c r="DH634" s="3"/>
      <c r="DI634" s="3"/>
      <c r="DJ634" s="3"/>
      <c r="DK634" s="3"/>
      <c r="DL634" s="3"/>
      <c r="DM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c r="DI635" s="3"/>
      <c r="DJ635" s="3"/>
      <c r="DK635" s="3"/>
      <c r="DL635" s="3"/>
      <c r="DM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c r="CS636" s="3"/>
      <c r="CT636" s="3"/>
      <c r="CU636" s="3"/>
      <c r="CV636" s="3"/>
      <c r="CW636" s="3"/>
      <c r="CX636" s="3"/>
      <c r="CY636" s="3"/>
      <c r="CZ636" s="3"/>
      <c r="DA636" s="3"/>
      <c r="DB636" s="3"/>
      <c r="DC636" s="3"/>
      <c r="DD636" s="3"/>
      <c r="DE636" s="3"/>
      <c r="DF636" s="3"/>
      <c r="DG636" s="3"/>
      <c r="DH636" s="3"/>
      <c r="DI636" s="3"/>
      <c r="DJ636" s="3"/>
      <c r="DK636" s="3"/>
      <c r="DL636" s="3"/>
      <c r="DM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c r="DI637" s="3"/>
      <c r="DJ637" s="3"/>
      <c r="DK637" s="3"/>
      <c r="DL637" s="3"/>
      <c r="DM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c r="DI638" s="3"/>
      <c r="DJ638" s="3"/>
      <c r="DK638" s="3"/>
      <c r="DL638" s="3"/>
      <c r="DM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c r="DI640" s="3"/>
      <c r="DJ640" s="3"/>
      <c r="DK640" s="3"/>
      <c r="DL640" s="3"/>
      <c r="DM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c r="DI641" s="3"/>
      <c r="DJ641" s="3"/>
      <c r="DK641" s="3"/>
      <c r="DL641" s="3"/>
      <c r="DM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c r="CS642" s="3"/>
      <c r="CT642" s="3"/>
      <c r="CU642" s="3"/>
      <c r="CV642" s="3"/>
      <c r="CW642" s="3"/>
      <c r="CX642" s="3"/>
      <c r="CY642" s="3"/>
      <c r="CZ642" s="3"/>
      <c r="DA642" s="3"/>
      <c r="DB642" s="3"/>
      <c r="DC642" s="3"/>
      <c r="DD642" s="3"/>
      <c r="DE642" s="3"/>
      <c r="DF642" s="3"/>
      <c r="DG642" s="3"/>
      <c r="DH642" s="3"/>
      <c r="DI642" s="3"/>
      <c r="DJ642" s="3"/>
      <c r="DK642" s="3"/>
      <c r="DL642" s="3"/>
      <c r="DM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c r="CS643" s="3"/>
      <c r="CT643" s="3"/>
      <c r="CU643" s="3"/>
      <c r="CV643" s="3"/>
      <c r="CW643" s="3"/>
      <c r="CX643" s="3"/>
      <c r="CY643" s="3"/>
      <c r="CZ643" s="3"/>
      <c r="DA643" s="3"/>
      <c r="DB643" s="3"/>
      <c r="DC643" s="3"/>
      <c r="DD643" s="3"/>
      <c r="DE643" s="3"/>
      <c r="DF643" s="3"/>
      <c r="DG643" s="3"/>
      <c r="DH643" s="3"/>
      <c r="DI643" s="3"/>
      <c r="DJ643" s="3"/>
      <c r="DK643" s="3"/>
      <c r="DL643" s="3"/>
      <c r="DM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c r="DI644" s="3"/>
      <c r="DJ644" s="3"/>
      <c r="DK644" s="3"/>
      <c r="DL644" s="3"/>
      <c r="DM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c r="CS645" s="3"/>
      <c r="CT645" s="3"/>
      <c r="CU645" s="3"/>
      <c r="CV645" s="3"/>
      <c r="CW645" s="3"/>
      <c r="CX645" s="3"/>
      <c r="CY645" s="3"/>
      <c r="CZ645" s="3"/>
      <c r="DA645" s="3"/>
      <c r="DB645" s="3"/>
      <c r="DC645" s="3"/>
      <c r="DD645" s="3"/>
      <c r="DE645" s="3"/>
      <c r="DF645" s="3"/>
      <c r="DG645" s="3"/>
      <c r="DH645" s="3"/>
      <c r="DI645" s="3"/>
      <c r="DJ645" s="3"/>
      <c r="DK645" s="3"/>
      <c r="DL645" s="3"/>
      <c r="DM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c r="CS646" s="3"/>
      <c r="CT646" s="3"/>
      <c r="CU646" s="3"/>
      <c r="CV646" s="3"/>
      <c r="CW646" s="3"/>
      <c r="CX646" s="3"/>
      <c r="CY646" s="3"/>
      <c r="CZ646" s="3"/>
      <c r="DA646" s="3"/>
      <c r="DB646" s="3"/>
      <c r="DC646" s="3"/>
      <c r="DD646" s="3"/>
      <c r="DE646" s="3"/>
      <c r="DF646" s="3"/>
      <c r="DG646" s="3"/>
      <c r="DH646" s="3"/>
      <c r="DI646" s="3"/>
      <c r="DJ646" s="3"/>
      <c r="DK646" s="3"/>
      <c r="DL646" s="3"/>
      <c r="DM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c r="CS647" s="3"/>
      <c r="CT647" s="3"/>
      <c r="CU647" s="3"/>
      <c r="CV647" s="3"/>
      <c r="CW647" s="3"/>
      <c r="CX647" s="3"/>
      <c r="CY647" s="3"/>
      <c r="CZ647" s="3"/>
      <c r="DA647" s="3"/>
      <c r="DB647" s="3"/>
      <c r="DC647" s="3"/>
      <c r="DD647" s="3"/>
      <c r="DE647" s="3"/>
      <c r="DF647" s="3"/>
      <c r="DG647" s="3"/>
      <c r="DH647" s="3"/>
      <c r="DI647" s="3"/>
      <c r="DJ647" s="3"/>
      <c r="DK647" s="3"/>
      <c r="DL647" s="3"/>
      <c r="DM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c r="CS648" s="3"/>
      <c r="CT648" s="3"/>
      <c r="CU648" s="3"/>
      <c r="CV648" s="3"/>
      <c r="CW648" s="3"/>
      <c r="CX648" s="3"/>
      <c r="CY648" s="3"/>
      <c r="CZ648" s="3"/>
      <c r="DA648" s="3"/>
      <c r="DB648" s="3"/>
      <c r="DC648" s="3"/>
      <c r="DD648" s="3"/>
      <c r="DE648" s="3"/>
      <c r="DF648" s="3"/>
      <c r="DG648" s="3"/>
      <c r="DH648" s="3"/>
      <c r="DI648" s="3"/>
      <c r="DJ648" s="3"/>
      <c r="DK648" s="3"/>
      <c r="DL648" s="3"/>
      <c r="DM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c r="CS649" s="3"/>
      <c r="CT649" s="3"/>
      <c r="CU649" s="3"/>
      <c r="CV649" s="3"/>
      <c r="CW649" s="3"/>
      <c r="CX649" s="3"/>
      <c r="CY649" s="3"/>
      <c r="CZ649" s="3"/>
      <c r="DA649" s="3"/>
      <c r="DB649" s="3"/>
      <c r="DC649" s="3"/>
      <c r="DD649" s="3"/>
      <c r="DE649" s="3"/>
      <c r="DF649" s="3"/>
      <c r="DG649" s="3"/>
      <c r="DH649" s="3"/>
      <c r="DI649" s="3"/>
      <c r="DJ649" s="3"/>
      <c r="DK649" s="3"/>
      <c r="DL649" s="3"/>
      <c r="DM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c r="DI650" s="3"/>
      <c r="DJ650" s="3"/>
      <c r="DK650" s="3"/>
      <c r="DL650" s="3"/>
      <c r="DM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c r="CS651" s="3"/>
      <c r="CT651" s="3"/>
      <c r="CU651" s="3"/>
      <c r="CV651" s="3"/>
      <c r="CW651" s="3"/>
      <c r="CX651" s="3"/>
      <c r="CY651" s="3"/>
      <c r="CZ651" s="3"/>
      <c r="DA651" s="3"/>
      <c r="DB651" s="3"/>
      <c r="DC651" s="3"/>
      <c r="DD651" s="3"/>
      <c r="DE651" s="3"/>
      <c r="DF651" s="3"/>
      <c r="DG651" s="3"/>
      <c r="DH651" s="3"/>
      <c r="DI651" s="3"/>
      <c r="DJ651" s="3"/>
      <c r="DK651" s="3"/>
      <c r="DL651" s="3"/>
      <c r="DM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c r="DI652" s="3"/>
      <c r="DJ652" s="3"/>
      <c r="DK652" s="3"/>
      <c r="DL652" s="3"/>
      <c r="DM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c r="DI653" s="3"/>
      <c r="DJ653" s="3"/>
      <c r="DK653" s="3"/>
      <c r="DL653" s="3"/>
      <c r="DM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c r="DI654" s="3"/>
      <c r="DJ654" s="3"/>
      <c r="DK654" s="3"/>
      <c r="DL654" s="3"/>
      <c r="DM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c r="DI655" s="3"/>
      <c r="DJ655" s="3"/>
      <c r="DK655" s="3"/>
      <c r="DL655" s="3"/>
      <c r="DM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c r="DI656" s="3"/>
      <c r="DJ656" s="3"/>
      <c r="DK656" s="3"/>
      <c r="DL656" s="3"/>
      <c r="DM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c r="DI657" s="3"/>
      <c r="DJ657" s="3"/>
      <c r="DK657" s="3"/>
      <c r="DL657" s="3"/>
      <c r="DM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c r="CS660" s="3"/>
      <c r="CT660" s="3"/>
      <c r="CU660" s="3"/>
      <c r="CV660" s="3"/>
      <c r="CW660" s="3"/>
      <c r="CX660" s="3"/>
      <c r="CY660" s="3"/>
      <c r="CZ660" s="3"/>
      <c r="DA660" s="3"/>
      <c r="DB660" s="3"/>
      <c r="DC660" s="3"/>
      <c r="DD660" s="3"/>
      <c r="DE660" s="3"/>
      <c r="DF660" s="3"/>
      <c r="DG660" s="3"/>
      <c r="DH660" s="3"/>
      <c r="DI660" s="3"/>
      <c r="DJ660" s="3"/>
      <c r="DK660" s="3"/>
      <c r="DL660" s="3"/>
      <c r="DM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c r="CS661" s="3"/>
      <c r="CT661" s="3"/>
      <c r="CU661" s="3"/>
      <c r="CV661" s="3"/>
      <c r="CW661" s="3"/>
      <c r="CX661" s="3"/>
      <c r="CY661" s="3"/>
      <c r="CZ661" s="3"/>
      <c r="DA661" s="3"/>
      <c r="DB661" s="3"/>
      <c r="DC661" s="3"/>
      <c r="DD661" s="3"/>
      <c r="DE661" s="3"/>
      <c r="DF661" s="3"/>
      <c r="DG661" s="3"/>
      <c r="DH661" s="3"/>
      <c r="DI661" s="3"/>
      <c r="DJ661" s="3"/>
      <c r="DK661" s="3"/>
      <c r="DL661" s="3"/>
      <c r="DM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c r="CS662" s="3"/>
      <c r="CT662" s="3"/>
      <c r="CU662" s="3"/>
      <c r="CV662" s="3"/>
      <c r="CW662" s="3"/>
      <c r="CX662" s="3"/>
      <c r="CY662" s="3"/>
      <c r="CZ662" s="3"/>
      <c r="DA662" s="3"/>
      <c r="DB662" s="3"/>
      <c r="DC662" s="3"/>
      <c r="DD662" s="3"/>
      <c r="DE662" s="3"/>
      <c r="DF662" s="3"/>
      <c r="DG662" s="3"/>
      <c r="DH662" s="3"/>
      <c r="DI662" s="3"/>
      <c r="DJ662" s="3"/>
      <c r="DK662" s="3"/>
      <c r="DL662" s="3"/>
      <c r="DM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c r="CS663" s="3"/>
      <c r="CT663" s="3"/>
      <c r="CU663" s="3"/>
      <c r="CV663" s="3"/>
      <c r="CW663" s="3"/>
      <c r="CX663" s="3"/>
      <c r="CY663" s="3"/>
      <c r="CZ663" s="3"/>
      <c r="DA663" s="3"/>
      <c r="DB663" s="3"/>
      <c r="DC663" s="3"/>
      <c r="DD663" s="3"/>
      <c r="DE663" s="3"/>
      <c r="DF663" s="3"/>
      <c r="DG663" s="3"/>
      <c r="DH663" s="3"/>
      <c r="DI663" s="3"/>
      <c r="DJ663" s="3"/>
      <c r="DK663" s="3"/>
      <c r="DL663" s="3"/>
      <c r="DM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c r="DI664" s="3"/>
      <c r="DJ664" s="3"/>
      <c r="DK664" s="3"/>
      <c r="DL664" s="3"/>
      <c r="DM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c r="DI665" s="3"/>
      <c r="DJ665" s="3"/>
      <c r="DK665" s="3"/>
      <c r="DL665" s="3"/>
      <c r="DM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c r="DI666" s="3"/>
      <c r="DJ666" s="3"/>
      <c r="DK666" s="3"/>
      <c r="DL666" s="3"/>
      <c r="DM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c r="DI667" s="3"/>
      <c r="DJ667" s="3"/>
      <c r="DK667" s="3"/>
      <c r="DL667" s="3"/>
      <c r="DM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c r="DI668" s="3"/>
      <c r="DJ668" s="3"/>
      <c r="DK668" s="3"/>
      <c r="DL668" s="3"/>
      <c r="DM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c r="DI669" s="3"/>
      <c r="DJ669" s="3"/>
      <c r="DK669" s="3"/>
      <c r="DL669" s="3"/>
      <c r="DM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c r="DI671" s="3"/>
      <c r="DJ671" s="3"/>
      <c r="DK671" s="3"/>
      <c r="DL671" s="3"/>
      <c r="DM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c r="DI672" s="3"/>
      <c r="DJ672" s="3"/>
      <c r="DK672" s="3"/>
      <c r="DL672" s="3"/>
      <c r="DM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c r="DI675" s="3"/>
      <c r="DJ675" s="3"/>
      <c r="DK675" s="3"/>
      <c r="DL675" s="3"/>
      <c r="DM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c r="CS676" s="3"/>
      <c r="CT676" s="3"/>
      <c r="CU676" s="3"/>
      <c r="CV676" s="3"/>
      <c r="CW676" s="3"/>
      <c r="CX676" s="3"/>
      <c r="CY676" s="3"/>
      <c r="CZ676" s="3"/>
      <c r="DA676" s="3"/>
      <c r="DB676" s="3"/>
      <c r="DC676" s="3"/>
      <c r="DD676" s="3"/>
      <c r="DE676" s="3"/>
      <c r="DF676" s="3"/>
      <c r="DG676" s="3"/>
      <c r="DH676" s="3"/>
      <c r="DI676" s="3"/>
      <c r="DJ676" s="3"/>
      <c r="DK676" s="3"/>
      <c r="DL676" s="3"/>
      <c r="DM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c r="CS677" s="3"/>
      <c r="CT677" s="3"/>
      <c r="CU677" s="3"/>
      <c r="CV677" s="3"/>
      <c r="CW677" s="3"/>
      <c r="CX677" s="3"/>
      <c r="CY677" s="3"/>
      <c r="CZ677" s="3"/>
      <c r="DA677" s="3"/>
      <c r="DB677" s="3"/>
      <c r="DC677" s="3"/>
      <c r="DD677" s="3"/>
      <c r="DE677" s="3"/>
      <c r="DF677" s="3"/>
      <c r="DG677" s="3"/>
      <c r="DH677" s="3"/>
      <c r="DI677" s="3"/>
      <c r="DJ677" s="3"/>
      <c r="DK677" s="3"/>
      <c r="DL677" s="3"/>
      <c r="DM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c r="CS678" s="3"/>
      <c r="CT678" s="3"/>
      <c r="CU678" s="3"/>
      <c r="CV678" s="3"/>
      <c r="CW678" s="3"/>
      <c r="CX678" s="3"/>
      <c r="CY678" s="3"/>
      <c r="CZ678" s="3"/>
      <c r="DA678" s="3"/>
      <c r="DB678" s="3"/>
      <c r="DC678" s="3"/>
      <c r="DD678" s="3"/>
      <c r="DE678" s="3"/>
      <c r="DF678" s="3"/>
      <c r="DG678" s="3"/>
      <c r="DH678" s="3"/>
      <c r="DI678" s="3"/>
      <c r="DJ678" s="3"/>
      <c r="DK678" s="3"/>
      <c r="DL678" s="3"/>
      <c r="DM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c r="CS679" s="3"/>
      <c r="CT679" s="3"/>
      <c r="CU679" s="3"/>
      <c r="CV679" s="3"/>
      <c r="CW679" s="3"/>
      <c r="CX679" s="3"/>
      <c r="CY679" s="3"/>
      <c r="CZ679" s="3"/>
      <c r="DA679" s="3"/>
      <c r="DB679" s="3"/>
      <c r="DC679" s="3"/>
      <c r="DD679" s="3"/>
      <c r="DE679" s="3"/>
      <c r="DF679" s="3"/>
      <c r="DG679" s="3"/>
      <c r="DH679" s="3"/>
      <c r="DI679" s="3"/>
      <c r="DJ679" s="3"/>
      <c r="DK679" s="3"/>
      <c r="DL679" s="3"/>
      <c r="DM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c r="DI680" s="3"/>
      <c r="DJ680" s="3"/>
      <c r="DK680" s="3"/>
      <c r="DL680" s="3"/>
      <c r="DM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c r="CS681" s="3"/>
      <c r="CT681" s="3"/>
      <c r="CU681" s="3"/>
      <c r="CV681" s="3"/>
      <c r="CW681" s="3"/>
      <c r="CX681" s="3"/>
      <c r="CY681" s="3"/>
      <c r="CZ681" s="3"/>
      <c r="DA681" s="3"/>
      <c r="DB681" s="3"/>
      <c r="DC681" s="3"/>
      <c r="DD681" s="3"/>
      <c r="DE681" s="3"/>
      <c r="DF681" s="3"/>
      <c r="DG681" s="3"/>
      <c r="DH681" s="3"/>
      <c r="DI681" s="3"/>
      <c r="DJ681" s="3"/>
      <c r="DK681" s="3"/>
      <c r="DL681" s="3"/>
      <c r="DM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c r="CS682" s="3"/>
      <c r="CT682" s="3"/>
      <c r="CU682" s="3"/>
      <c r="CV682" s="3"/>
      <c r="CW682" s="3"/>
      <c r="CX682" s="3"/>
      <c r="CY682" s="3"/>
      <c r="CZ682" s="3"/>
      <c r="DA682" s="3"/>
      <c r="DB682" s="3"/>
      <c r="DC682" s="3"/>
      <c r="DD682" s="3"/>
      <c r="DE682" s="3"/>
      <c r="DF682" s="3"/>
      <c r="DG682" s="3"/>
      <c r="DH682" s="3"/>
      <c r="DI682" s="3"/>
      <c r="DJ682" s="3"/>
      <c r="DK682" s="3"/>
      <c r="DL682" s="3"/>
      <c r="DM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c r="DI683" s="3"/>
      <c r="DJ683" s="3"/>
      <c r="DK683" s="3"/>
      <c r="DL683" s="3"/>
      <c r="DM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c r="DI684" s="3"/>
      <c r="DJ684" s="3"/>
      <c r="DK684" s="3"/>
      <c r="DL684" s="3"/>
      <c r="DM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c r="DI685" s="3"/>
      <c r="DJ685" s="3"/>
      <c r="DK685" s="3"/>
      <c r="DL685" s="3"/>
      <c r="DM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c r="DI686" s="3"/>
      <c r="DJ686" s="3"/>
      <c r="DK686" s="3"/>
      <c r="DL686" s="3"/>
      <c r="DM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c r="DI687" s="3"/>
      <c r="DJ687" s="3"/>
      <c r="DK687" s="3"/>
      <c r="DL687" s="3"/>
      <c r="DM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c r="DI688" s="3"/>
      <c r="DJ688" s="3"/>
      <c r="DK688" s="3"/>
      <c r="DL688" s="3"/>
      <c r="DM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c r="CS689" s="3"/>
      <c r="CT689" s="3"/>
      <c r="CU689" s="3"/>
      <c r="CV689" s="3"/>
      <c r="CW689" s="3"/>
      <c r="CX689" s="3"/>
      <c r="CY689" s="3"/>
      <c r="CZ689" s="3"/>
      <c r="DA689" s="3"/>
      <c r="DB689" s="3"/>
      <c r="DC689" s="3"/>
      <c r="DD689" s="3"/>
      <c r="DE689" s="3"/>
      <c r="DF689" s="3"/>
      <c r="DG689" s="3"/>
      <c r="DH689" s="3"/>
      <c r="DI689" s="3"/>
      <c r="DJ689" s="3"/>
      <c r="DK689" s="3"/>
      <c r="DL689" s="3"/>
      <c r="DM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c r="CS690" s="3"/>
      <c r="CT690" s="3"/>
      <c r="CU690" s="3"/>
      <c r="CV690" s="3"/>
      <c r="CW690" s="3"/>
      <c r="CX690" s="3"/>
      <c r="CY690" s="3"/>
      <c r="CZ690" s="3"/>
      <c r="DA690" s="3"/>
      <c r="DB690" s="3"/>
      <c r="DC690" s="3"/>
      <c r="DD690" s="3"/>
      <c r="DE690" s="3"/>
      <c r="DF690" s="3"/>
      <c r="DG690" s="3"/>
      <c r="DH690" s="3"/>
      <c r="DI690" s="3"/>
      <c r="DJ690" s="3"/>
      <c r="DK690" s="3"/>
      <c r="DL690" s="3"/>
      <c r="DM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c r="CS691" s="3"/>
      <c r="CT691" s="3"/>
      <c r="CU691" s="3"/>
      <c r="CV691" s="3"/>
      <c r="CW691" s="3"/>
      <c r="CX691" s="3"/>
      <c r="CY691" s="3"/>
      <c r="CZ691" s="3"/>
      <c r="DA691" s="3"/>
      <c r="DB691" s="3"/>
      <c r="DC691" s="3"/>
      <c r="DD691" s="3"/>
      <c r="DE691" s="3"/>
      <c r="DF691" s="3"/>
      <c r="DG691" s="3"/>
      <c r="DH691" s="3"/>
      <c r="DI691" s="3"/>
      <c r="DJ691" s="3"/>
      <c r="DK691" s="3"/>
      <c r="DL691" s="3"/>
      <c r="DM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c r="CS692" s="3"/>
      <c r="CT692" s="3"/>
      <c r="CU692" s="3"/>
      <c r="CV692" s="3"/>
      <c r="CW692" s="3"/>
      <c r="CX692" s="3"/>
      <c r="CY692" s="3"/>
      <c r="CZ692" s="3"/>
      <c r="DA692" s="3"/>
      <c r="DB692" s="3"/>
      <c r="DC692" s="3"/>
      <c r="DD692" s="3"/>
      <c r="DE692" s="3"/>
      <c r="DF692" s="3"/>
      <c r="DG692" s="3"/>
      <c r="DH692" s="3"/>
      <c r="DI692" s="3"/>
      <c r="DJ692" s="3"/>
      <c r="DK692" s="3"/>
      <c r="DL692" s="3"/>
      <c r="DM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c r="CS693" s="3"/>
      <c r="CT693" s="3"/>
      <c r="CU693" s="3"/>
      <c r="CV693" s="3"/>
      <c r="CW693" s="3"/>
      <c r="CX693" s="3"/>
      <c r="CY693" s="3"/>
      <c r="CZ693" s="3"/>
      <c r="DA693" s="3"/>
      <c r="DB693" s="3"/>
      <c r="DC693" s="3"/>
      <c r="DD693" s="3"/>
      <c r="DE693" s="3"/>
      <c r="DF693" s="3"/>
      <c r="DG693" s="3"/>
      <c r="DH693" s="3"/>
      <c r="DI693" s="3"/>
      <c r="DJ693" s="3"/>
      <c r="DK693" s="3"/>
      <c r="DL693" s="3"/>
      <c r="DM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c r="CS694" s="3"/>
      <c r="CT694" s="3"/>
      <c r="CU694" s="3"/>
      <c r="CV694" s="3"/>
      <c r="CW694" s="3"/>
      <c r="CX694" s="3"/>
      <c r="CY694" s="3"/>
      <c r="CZ694" s="3"/>
      <c r="DA694" s="3"/>
      <c r="DB694" s="3"/>
      <c r="DC694" s="3"/>
      <c r="DD694" s="3"/>
      <c r="DE694" s="3"/>
      <c r="DF694" s="3"/>
      <c r="DG694" s="3"/>
      <c r="DH694" s="3"/>
      <c r="DI694" s="3"/>
      <c r="DJ694" s="3"/>
      <c r="DK694" s="3"/>
      <c r="DL694" s="3"/>
      <c r="DM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c r="CS695" s="3"/>
      <c r="CT695" s="3"/>
      <c r="CU695" s="3"/>
      <c r="CV695" s="3"/>
      <c r="CW695" s="3"/>
      <c r="CX695" s="3"/>
      <c r="CY695" s="3"/>
      <c r="CZ695" s="3"/>
      <c r="DA695" s="3"/>
      <c r="DB695" s="3"/>
      <c r="DC695" s="3"/>
      <c r="DD695" s="3"/>
      <c r="DE695" s="3"/>
      <c r="DF695" s="3"/>
      <c r="DG695" s="3"/>
      <c r="DH695" s="3"/>
      <c r="DI695" s="3"/>
      <c r="DJ695" s="3"/>
      <c r="DK695" s="3"/>
      <c r="DL695" s="3"/>
      <c r="DM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c r="CS696" s="3"/>
      <c r="CT696" s="3"/>
      <c r="CU696" s="3"/>
      <c r="CV696" s="3"/>
      <c r="CW696" s="3"/>
      <c r="CX696" s="3"/>
      <c r="CY696" s="3"/>
      <c r="CZ696" s="3"/>
      <c r="DA696" s="3"/>
      <c r="DB696" s="3"/>
      <c r="DC696" s="3"/>
      <c r="DD696" s="3"/>
      <c r="DE696" s="3"/>
      <c r="DF696" s="3"/>
      <c r="DG696" s="3"/>
      <c r="DH696" s="3"/>
      <c r="DI696" s="3"/>
      <c r="DJ696" s="3"/>
      <c r="DK696" s="3"/>
      <c r="DL696" s="3"/>
      <c r="DM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c r="CS697" s="3"/>
      <c r="CT697" s="3"/>
      <c r="CU697" s="3"/>
      <c r="CV697" s="3"/>
      <c r="CW697" s="3"/>
      <c r="CX697" s="3"/>
      <c r="CY697" s="3"/>
      <c r="CZ697" s="3"/>
      <c r="DA697" s="3"/>
      <c r="DB697" s="3"/>
      <c r="DC697" s="3"/>
      <c r="DD697" s="3"/>
      <c r="DE697" s="3"/>
      <c r="DF697" s="3"/>
      <c r="DG697" s="3"/>
      <c r="DH697" s="3"/>
      <c r="DI697" s="3"/>
      <c r="DJ697" s="3"/>
      <c r="DK697" s="3"/>
      <c r="DL697" s="3"/>
      <c r="DM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c r="CS698" s="3"/>
      <c r="CT698" s="3"/>
      <c r="CU698" s="3"/>
      <c r="CV698" s="3"/>
      <c r="CW698" s="3"/>
      <c r="CX698" s="3"/>
      <c r="CY698" s="3"/>
      <c r="CZ698" s="3"/>
      <c r="DA698" s="3"/>
      <c r="DB698" s="3"/>
      <c r="DC698" s="3"/>
      <c r="DD698" s="3"/>
      <c r="DE698" s="3"/>
      <c r="DF698" s="3"/>
      <c r="DG698" s="3"/>
      <c r="DH698" s="3"/>
      <c r="DI698" s="3"/>
      <c r="DJ698" s="3"/>
      <c r="DK698" s="3"/>
      <c r="DL698" s="3"/>
      <c r="DM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c r="CS699" s="3"/>
      <c r="CT699" s="3"/>
      <c r="CU699" s="3"/>
      <c r="CV699" s="3"/>
      <c r="CW699" s="3"/>
      <c r="CX699" s="3"/>
      <c r="CY699" s="3"/>
      <c r="CZ699" s="3"/>
      <c r="DA699" s="3"/>
      <c r="DB699" s="3"/>
      <c r="DC699" s="3"/>
      <c r="DD699" s="3"/>
      <c r="DE699" s="3"/>
      <c r="DF699" s="3"/>
      <c r="DG699" s="3"/>
      <c r="DH699" s="3"/>
      <c r="DI699" s="3"/>
      <c r="DJ699" s="3"/>
      <c r="DK699" s="3"/>
      <c r="DL699" s="3"/>
      <c r="DM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c r="CS700" s="3"/>
      <c r="CT700" s="3"/>
      <c r="CU700" s="3"/>
      <c r="CV700" s="3"/>
      <c r="CW700" s="3"/>
      <c r="CX700" s="3"/>
      <c r="CY700" s="3"/>
      <c r="CZ700" s="3"/>
      <c r="DA700" s="3"/>
      <c r="DB700" s="3"/>
      <c r="DC700" s="3"/>
      <c r="DD700" s="3"/>
      <c r="DE700" s="3"/>
      <c r="DF700" s="3"/>
      <c r="DG700" s="3"/>
      <c r="DH700" s="3"/>
      <c r="DI700" s="3"/>
      <c r="DJ700" s="3"/>
      <c r="DK700" s="3"/>
      <c r="DL700" s="3"/>
      <c r="DM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c r="CS701" s="3"/>
      <c r="CT701" s="3"/>
      <c r="CU701" s="3"/>
      <c r="CV701" s="3"/>
      <c r="CW701" s="3"/>
      <c r="CX701" s="3"/>
      <c r="CY701" s="3"/>
      <c r="CZ701" s="3"/>
      <c r="DA701" s="3"/>
      <c r="DB701" s="3"/>
      <c r="DC701" s="3"/>
      <c r="DD701" s="3"/>
      <c r="DE701" s="3"/>
      <c r="DF701" s="3"/>
      <c r="DG701" s="3"/>
      <c r="DH701" s="3"/>
      <c r="DI701" s="3"/>
      <c r="DJ701" s="3"/>
      <c r="DK701" s="3"/>
      <c r="DL701" s="3"/>
      <c r="DM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c r="CS702" s="3"/>
      <c r="CT702" s="3"/>
      <c r="CU702" s="3"/>
      <c r="CV702" s="3"/>
      <c r="CW702" s="3"/>
      <c r="CX702" s="3"/>
      <c r="CY702" s="3"/>
      <c r="CZ702" s="3"/>
      <c r="DA702" s="3"/>
      <c r="DB702" s="3"/>
      <c r="DC702" s="3"/>
      <c r="DD702" s="3"/>
      <c r="DE702" s="3"/>
      <c r="DF702" s="3"/>
      <c r="DG702" s="3"/>
      <c r="DH702" s="3"/>
      <c r="DI702" s="3"/>
      <c r="DJ702" s="3"/>
      <c r="DK702" s="3"/>
      <c r="DL702" s="3"/>
      <c r="DM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c r="CS703" s="3"/>
      <c r="CT703" s="3"/>
      <c r="CU703" s="3"/>
      <c r="CV703" s="3"/>
      <c r="CW703" s="3"/>
      <c r="CX703" s="3"/>
      <c r="CY703" s="3"/>
      <c r="CZ703" s="3"/>
      <c r="DA703" s="3"/>
      <c r="DB703" s="3"/>
      <c r="DC703" s="3"/>
      <c r="DD703" s="3"/>
      <c r="DE703" s="3"/>
      <c r="DF703" s="3"/>
      <c r="DG703" s="3"/>
      <c r="DH703" s="3"/>
      <c r="DI703" s="3"/>
      <c r="DJ703" s="3"/>
      <c r="DK703" s="3"/>
      <c r="DL703" s="3"/>
      <c r="DM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c r="CS704" s="3"/>
      <c r="CT704" s="3"/>
      <c r="CU704" s="3"/>
      <c r="CV704" s="3"/>
      <c r="CW704" s="3"/>
      <c r="CX704" s="3"/>
      <c r="CY704" s="3"/>
      <c r="CZ704" s="3"/>
      <c r="DA704" s="3"/>
      <c r="DB704" s="3"/>
      <c r="DC704" s="3"/>
      <c r="DD704" s="3"/>
      <c r="DE704" s="3"/>
      <c r="DF704" s="3"/>
      <c r="DG704" s="3"/>
      <c r="DH704" s="3"/>
      <c r="DI704" s="3"/>
      <c r="DJ704" s="3"/>
      <c r="DK704" s="3"/>
      <c r="DL704" s="3"/>
      <c r="DM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c r="CS705" s="3"/>
      <c r="CT705" s="3"/>
      <c r="CU705" s="3"/>
      <c r="CV705" s="3"/>
      <c r="CW705" s="3"/>
      <c r="CX705" s="3"/>
      <c r="CY705" s="3"/>
      <c r="CZ705" s="3"/>
      <c r="DA705" s="3"/>
      <c r="DB705" s="3"/>
      <c r="DC705" s="3"/>
      <c r="DD705" s="3"/>
      <c r="DE705" s="3"/>
      <c r="DF705" s="3"/>
      <c r="DG705" s="3"/>
      <c r="DH705" s="3"/>
      <c r="DI705" s="3"/>
      <c r="DJ705" s="3"/>
      <c r="DK705" s="3"/>
      <c r="DL705" s="3"/>
      <c r="DM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c r="CS706" s="3"/>
      <c r="CT706" s="3"/>
      <c r="CU706" s="3"/>
      <c r="CV706" s="3"/>
      <c r="CW706" s="3"/>
      <c r="CX706" s="3"/>
      <c r="CY706" s="3"/>
      <c r="CZ706" s="3"/>
      <c r="DA706" s="3"/>
      <c r="DB706" s="3"/>
      <c r="DC706" s="3"/>
      <c r="DD706" s="3"/>
      <c r="DE706" s="3"/>
      <c r="DF706" s="3"/>
      <c r="DG706" s="3"/>
      <c r="DH706" s="3"/>
      <c r="DI706" s="3"/>
      <c r="DJ706" s="3"/>
      <c r="DK706" s="3"/>
      <c r="DL706" s="3"/>
      <c r="DM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c r="CS707" s="3"/>
      <c r="CT707" s="3"/>
      <c r="CU707" s="3"/>
      <c r="CV707" s="3"/>
      <c r="CW707" s="3"/>
      <c r="CX707" s="3"/>
      <c r="CY707" s="3"/>
      <c r="CZ707" s="3"/>
      <c r="DA707" s="3"/>
      <c r="DB707" s="3"/>
      <c r="DC707" s="3"/>
      <c r="DD707" s="3"/>
      <c r="DE707" s="3"/>
      <c r="DF707" s="3"/>
      <c r="DG707" s="3"/>
      <c r="DH707" s="3"/>
      <c r="DI707" s="3"/>
      <c r="DJ707" s="3"/>
      <c r="DK707" s="3"/>
      <c r="DL707" s="3"/>
      <c r="DM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c r="CS708" s="3"/>
      <c r="CT708" s="3"/>
      <c r="CU708" s="3"/>
      <c r="CV708" s="3"/>
      <c r="CW708" s="3"/>
      <c r="CX708" s="3"/>
      <c r="CY708" s="3"/>
      <c r="CZ708" s="3"/>
      <c r="DA708" s="3"/>
      <c r="DB708" s="3"/>
      <c r="DC708" s="3"/>
      <c r="DD708" s="3"/>
      <c r="DE708" s="3"/>
      <c r="DF708" s="3"/>
      <c r="DG708" s="3"/>
      <c r="DH708" s="3"/>
      <c r="DI708" s="3"/>
      <c r="DJ708" s="3"/>
      <c r="DK708" s="3"/>
      <c r="DL708" s="3"/>
      <c r="DM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c r="CS709" s="3"/>
      <c r="CT709" s="3"/>
      <c r="CU709" s="3"/>
      <c r="CV709" s="3"/>
      <c r="CW709" s="3"/>
      <c r="CX709" s="3"/>
      <c r="CY709" s="3"/>
      <c r="CZ709" s="3"/>
      <c r="DA709" s="3"/>
      <c r="DB709" s="3"/>
      <c r="DC709" s="3"/>
      <c r="DD709" s="3"/>
      <c r="DE709" s="3"/>
      <c r="DF709" s="3"/>
      <c r="DG709" s="3"/>
      <c r="DH709" s="3"/>
      <c r="DI709" s="3"/>
      <c r="DJ709" s="3"/>
      <c r="DK709" s="3"/>
      <c r="DL709" s="3"/>
      <c r="DM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c r="CS710" s="3"/>
      <c r="CT710" s="3"/>
      <c r="CU710" s="3"/>
      <c r="CV710" s="3"/>
      <c r="CW710" s="3"/>
      <c r="CX710" s="3"/>
      <c r="CY710" s="3"/>
      <c r="CZ710" s="3"/>
      <c r="DA710" s="3"/>
      <c r="DB710" s="3"/>
      <c r="DC710" s="3"/>
      <c r="DD710" s="3"/>
      <c r="DE710" s="3"/>
      <c r="DF710" s="3"/>
      <c r="DG710" s="3"/>
      <c r="DH710" s="3"/>
      <c r="DI710" s="3"/>
      <c r="DJ710" s="3"/>
      <c r="DK710" s="3"/>
      <c r="DL710" s="3"/>
      <c r="DM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c r="CS711" s="3"/>
      <c r="CT711" s="3"/>
      <c r="CU711" s="3"/>
      <c r="CV711" s="3"/>
      <c r="CW711" s="3"/>
      <c r="CX711" s="3"/>
      <c r="CY711" s="3"/>
      <c r="CZ711" s="3"/>
      <c r="DA711" s="3"/>
      <c r="DB711" s="3"/>
      <c r="DC711" s="3"/>
      <c r="DD711" s="3"/>
      <c r="DE711" s="3"/>
      <c r="DF711" s="3"/>
      <c r="DG711" s="3"/>
      <c r="DH711" s="3"/>
      <c r="DI711" s="3"/>
      <c r="DJ711" s="3"/>
      <c r="DK711" s="3"/>
      <c r="DL711" s="3"/>
      <c r="DM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c r="CS712" s="3"/>
      <c r="CT712" s="3"/>
      <c r="CU712" s="3"/>
      <c r="CV712" s="3"/>
      <c r="CW712" s="3"/>
      <c r="CX712" s="3"/>
      <c r="CY712" s="3"/>
      <c r="CZ712" s="3"/>
      <c r="DA712" s="3"/>
      <c r="DB712" s="3"/>
      <c r="DC712" s="3"/>
      <c r="DD712" s="3"/>
      <c r="DE712" s="3"/>
      <c r="DF712" s="3"/>
      <c r="DG712" s="3"/>
      <c r="DH712" s="3"/>
      <c r="DI712" s="3"/>
      <c r="DJ712" s="3"/>
      <c r="DK712" s="3"/>
      <c r="DL712" s="3"/>
      <c r="DM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c r="CS713" s="3"/>
      <c r="CT713" s="3"/>
      <c r="CU713" s="3"/>
      <c r="CV713" s="3"/>
      <c r="CW713" s="3"/>
      <c r="CX713" s="3"/>
      <c r="CY713" s="3"/>
      <c r="CZ713" s="3"/>
      <c r="DA713" s="3"/>
      <c r="DB713" s="3"/>
      <c r="DC713" s="3"/>
      <c r="DD713" s="3"/>
      <c r="DE713" s="3"/>
      <c r="DF713" s="3"/>
      <c r="DG713" s="3"/>
      <c r="DH713" s="3"/>
      <c r="DI713" s="3"/>
      <c r="DJ713" s="3"/>
      <c r="DK713" s="3"/>
      <c r="DL713" s="3"/>
      <c r="DM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c r="CS715" s="3"/>
      <c r="CT715" s="3"/>
      <c r="CU715" s="3"/>
      <c r="CV715" s="3"/>
      <c r="CW715" s="3"/>
      <c r="CX715" s="3"/>
      <c r="CY715" s="3"/>
      <c r="CZ715" s="3"/>
      <c r="DA715" s="3"/>
      <c r="DB715" s="3"/>
      <c r="DC715" s="3"/>
      <c r="DD715" s="3"/>
      <c r="DE715" s="3"/>
      <c r="DF715" s="3"/>
      <c r="DG715" s="3"/>
      <c r="DH715" s="3"/>
      <c r="DI715" s="3"/>
      <c r="DJ715" s="3"/>
      <c r="DK715" s="3"/>
      <c r="DL715" s="3"/>
      <c r="DM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c r="CS716" s="3"/>
      <c r="CT716" s="3"/>
      <c r="CU716" s="3"/>
      <c r="CV716" s="3"/>
      <c r="CW716" s="3"/>
      <c r="CX716" s="3"/>
      <c r="CY716" s="3"/>
      <c r="CZ716" s="3"/>
      <c r="DA716" s="3"/>
      <c r="DB716" s="3"/>
      <c r="DC716" s="3"/>
      <c r="DD716" s="3"/>
      <c r="DE716" s="3"/>
      <c r="DF716" s="3"/>
      <c r="DG716" s="3"/>
      <c r="DH716" s="3"/>
      <c r="DI716" s="3"/>
      <c r="DJ716" s="3"/>
      <c r="DK716" s="3"/>
      <c r="DL716" s="3"/>
      <c r="DM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c r="CS717" s="3"/>
      <c r="CT717" s="3"/>
      <c r="CU717" s="3"/>
      <c r="CV717" s="3"/>
      <c r="CW717" s="3"/>
      <c r="CX717" s="3"/>
      <c r="CY717" s="3"/>
      <c r="CZ717" s="3"/>
      <c r="DA717" s="3"/>
      <c r="DB717" s="3"/>
      <c r="DC717" s="3"/>
      <c r="DD717" s="3"/>
      <c r="DE717" s="3"/>
      <c r="DF717" s="3"/>
      <c r="DG717" s="3"/>
      <c r="DH717" s="3"/>
      <c r="DI717" s="3"/>
      <c r="DJ717" s="3"/>
      <c r="DK717" s="3"/>
      <c r="DL717" s="3"/>
      <c r="DM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c r="CS718" s="3"/>
      <c r="CT718" s="3"/>
      <c r="CU718" s="3"/>
      <c r="CV718" s="3"/>
      <c r="CW718" s="3"/>
      <c r="CX718" s="3"/>
      <c r="CY718" s="3"/>
      <c r="CZ718" s="3"/>
      <c r="DA718" s="3"/>
      <c r="DB718" s="3"/>
      <c r="DC718" s="3"/>
      <c r="DD718" s="3"/>
      <c r="DE718" s="3"/>
      <c r="DF718" s="3"/>
      <c r="DG718" s="3"/>
      <c r="DH718" s="3"/>
      <c r="DI718" s="3"/>
      <c r="DJ718" s="3"/>
      <c r="DK718" s="3"/>
      <c r="DL718" s="3"/>
      <c r="DM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c r="CS719" s="3"/>
      <c r="CT719" s="3"/>
      <c r="CU719" s="3"/>
      <c r="CV719" s="3"/>
      <c r="CW719" s="3"/>
      <c r="CX719" s="3"/>
      <c r="CY719" s="3"/>
      <c r="CZ719" s="3"/>
      <c r="DA719" s="3"/>
      <c r="DB719" s="3"/>
      <c r="DC719" s="3"/>
      <c r="DD719" s="3"/>
      <c r="DE719" s="3"/>
      <c r="DF719" s="3"/>
      <c r="DG719" s="3"/>
      <c r="DH719" s="3"/>
      <c r="DI719" s="3"/>
      <c r="DJ719" s="3"/>
      <c r="DK719" s="3"/>
      <c r="DL719" s="3"/>
      <c r="DM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c r="CS720" s="3"/>
      <c r="CT720" s="3"/>
      <c r="CU720" s="3"/>
      <c r="CV720" s="3"/>
      <c r="CW720" s="3"/>
      <c r="CX720" s="3"/>
      <c r="CY720" s="3"/>
      <c r="CZ720" s="3"/>
      <c r="DA720" s="3"/>
      <c r="DB720" s="3"/>
      <c r="DC720" s="3"/>
      <c r="DD720" s="3"/>
      <c r="DE720" s="3"/>
      <c r="DF720" s="3"/>
      <c r="DG720" s="3"/>
      <c r="DH720" s="3"/>
      <c r="DI720" s="3"/>
      <c r="DJ720" s="3"/>
      <c r="DK720" s="3"/>
      <c r="DL720" s="3"/>
      <c r="DM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c r="CS721" s="3"/>
      <c r="CT721" s="3"/>
      <c r="CU721" s="3"/>
      <c r="CV721" s="3"/>
      <c r="CW721" s="3"/>
      <c r="CX721" s="3"/>
      <c r="CY721" s="3"/>
      <c r="CZ721" s="3"/>
      <c r="DA721" s="3"/>
      <c r="DB721" s="3"/>
      <c r="DC721" s="3"/>
      <c r="DD721" s="3"/>
      <c r="DE721" s="3"/>
      <c r="DF721" s="3"/>
      <c r="DG721" s="3"/>
      <c r="DH721" s="3"/>
      <c r="DI721" s="3"/>
      <c r="DJ721" s="3"/>
      <c r="DK721" s="3"/>
      <c r="DL721" s="3"/>
      <c r="DM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c r="CS722" s="3"/>
      <c r="CT722" s="3"/>
      <c r="CU722" s="3"/>
      <c r="CV722" s="3"/>
      <c r="CW722" s="3"/>
      <c r="CX722" s="3"/>
      <c r="CY722" s="3"/>
      <c r="CZ722" s="3"/>
      <c r="DA722" s="3"/>
      <c r="DB722" s="3"/>
      <c r="DC722" s="3"/>
      <c r="DD722" s="3"/>
      <c r="DE722" s="3"/>
      <c r="DF722" s="3"/>
      <c r="DG722" s="3"/>
      <c r="DH722" s="3"/>
      <c r="DI722" s="3"/>
      <c r="DJ722" s="3"/>
      <c r="DK722" s="3"/>
      <c r="DL722" s="3"/>
      <c r="DM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c r="CS723" s="3"/>
      <c r="CT723" s="3"/>
      <c r="CU723" s="3"/>
      <c r="CV723" s="3"/>
      <c r="CW723" s="3"/>
      <c r="CX723" s="3"/>
      <c r="CY723" s="3"/>
      <c r="CZ723" s="3"/>
      <c r="DA723" s="3"/>
      <c r="DB723" s="3"/>
      <c r="DC723" s="3"/>
      <c r="DD723" s="3"/>
      <c r="DE723" s="3"/>
      <c r="DF723" s="3"/>
      <c r="DG723" s="3"/>
      <c r="DH723" s="3"/>
      <c r="DI723" s="3"/>
      <c r="DJ723" s="3"/>
      <c r="DK723" s="3"/>
      <c r="DL723" s="3"/>
      <c r="DM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c r="CS724" s="3"/>
      <c r="CT724" s="3"/>
      <c r="CU724" s="3"/>
      <c r="CV724" s="3"/>
      <c r="CW724" s="3"/>
      <c r="CX724" s="3"/>
      <c r="CY724" s="3"/>
      <c r="CZ724" s="3"/>
      <c r="DA724" s="3"/>
      <c r="DB724" s="3"/>
      <c r="DC724" s="3"/>
      <c r="DD724" s="3"/>
      <c r="DE724" s="3"/>
      <c r="DF724" s="3"/>
      <c r="DG724" s="3"/>
      <c r="DH724" s="3"/>
      <c r="DI724" s="3"/>
      <c r="DJ724" s="3"/>
      <c r="DK724" s="3"/>
      <c r="DL724" s="3"/>
      <c r="DM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c r="CS725" s="3"/>
      <c r="CT725" s="3"/>
      <c r="CU725" s="3"/>
      <c r="CV725" s="3"/>
      <c r="CW725" s="3"/>
      <c r="CX725" s="3"/>
      <c r="CY725" s="3"/>
      <c r="CZ725" s="3"/>
      <c r="DA725" s="3"/>
      <c r="DB725" s="3"/>
      <c r="DC725" s="3"/>
      <c r="DD725" s="3"/>
      <c r="DE725" s="3"/>
      <c r="DF725" s="3"/>
      <c r="DG725" s="3"/>
      <c r="DH725" s="3"/>
      <c r="DI725" s="3"/>
      <c r="DJ725" s="3"/>
      <c r="DK725" s="3"/>
      <c r="DL725" s="3"/>
      <c r="DM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c r="CS726" s="3"/>
      <c r="CT726" s="3"/>
      <c r="CU726" s="3"/>
      <c r="CV726" s="3"/>
      <c r="CW726" s="3"/>
      <c r="CX726" s="3"/>
      <c r="CY726" s="3"/>
      <c r="CZ726" s="3"/>
      <c r="DA726" s="3"/>
      <c r="DB726" s="3"/>
      <c r="DC726" s="3"/>
      <c r="DD726" s="3"/>
      <c r="DE726" s="3"/>
      <c r="DF726" s="3"/>
      <c r="DG726" s="3"/>
      <c r="DH726" s="3"/>
      <c r="DI726" s="3"/>
      <c r="DJ726" s="3"/>
      <c r="DK726" s="3"/>
      <c r="DL726" s="3"/>
      <c r="DM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c r="CS727" s="3"/>
      <c r="CT727" s="3"/>
      <c r="CU727" s="3"/>
      <c r="CV727" s="3"/>
      <c r="CW727" s="3"/>
      <c r="CX727" s="3"/>
      <c r="CY727" s="3"/>
      <c r="CZ727" s="3"/>
      <c r="DA727" s="3"/>
      <c r="DB727" s="3"/>
      <c r="DC727" s="3"/>
      <c r="DD727" s="3"/>
      <c r="DE727" s="3"/>
      <c r="DF727" s="3"/>
      <c r="DG727" s="3"/>
      <c r="DH727" s="3"/>
      <c r="DI727" s="3"/>
      <c r="DJ727" s="3"/>
      <c r="DK727" s="3"/>
      <c r="DL727" s="3"/>
      <c r="DM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c r="CS728" s="3"/>
      <c r="CT728" s="3"/>
      <c r="CU728" s="3"/>
      <c r="CV728" s="3"/>
      <c r="CW728" s="3"/>
      <c r="CX728" s="3"/>
      <c r="CY728" s="3"/>
      <c r="CZ728" s="3"/>
      <c r="DA728" s="3"/>
      <c r="DB728" s="3"/>
      <c r="DC728" s="3"/>
      <c r="DD728" s="3"/>
      <c r="DE728" s="3"/>
      <c r="DF728" s="3"/>
      <c r="DG728" s="3"/>
      <c r="DH728" s="3"/>
      <c r="DI728" s="3"/>
      <c r="DJ728" s="3"/>
      <c r="DK728" s="3"/>
      <c r="DL728" s="3"/>
      <c r="DM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c r="CS729" s="3"/>
      <c r="CT729" s="3"/>
      <c r="CU729" s="3"/>
      <c r="CV729" s="3"/>
      <c r="CW729" s="3"/>
      <c r="CX729" s="3"/>
      <c r="CY729" s="3"/>
      <c r="CZ729" s="3"/>
      <c r="DA729" s="3"/>
      <c r="DB729" s="3"/>
      <c r="DC729" s="3"/>
      <c r="DD729" s="3"/>
      <c r="DE729" s="3"/>
      <c r="DF729" s="3"/>
      <c r="DG729" s="3"/>
      <c r="DH729" s="3"/>
      <c r="DI729" s="3"/>
      <c r="DJ729" s="3"/>
      <c r="DK729" s="3"/>
      <c r="DL729" s="3"/>
      <c r="DM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c r="CS730" s="3"/>
      <c r="CT730" s="3"/>
      <c r="CU730" s="3"/>
      <c r="CV730" s="3"/>
      <c r="CW730" s="3"/>
      <c r="CX730" s="3"/>
      <c r="CY730" s="3"/>
      <c r="CZ730" s="3"/>
      <c r="DA730" s="3"/>
      <c r="DB730" s="3"/>
      <c r="DC730" s="3"/>
      <c r="DD730" s="3"/>
      <c r="DE730" s="3"/>
      <c r="DF730" s="3"/>
      <c r="DG730" s="3"/>
      <c r="DH730" s="3"/>
      <c r="DI730" s="3"/>
      <c r="DJ730" s="3"/>
      <c r="DK730" s="3"/>
      <c r="DL730" s="3"/>
      <c r="DM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c r="CS731" s="3"/>
      <c r="CT731" s="3"/>
      <c r="CU731" s="3"/>
      <c r="CV731" s="3"/>
      <c r="CW731" s="3"/>
      <c r="CX731" s="3"/>
      <c r="CY731" s="3"/>
      <c r="CZ731" s="3"/>
      <c r="DA731" s="3"/>
      <c r="DB731" s="3"/>
      <c r="DC731" s="3"/>
      <c r="DD731" s="3"/>
      <c r="DE731" s="3"/>
      <c r="DF731" s="3"/>
      <c r="DG731" s="3"/>
      <c r="DH731" s="3"/>
      <c r="DI731" s="3"/>
      <c r="DJ731" s="3"/>
      <c r="DK731" s="3"/>
      <c r="DL731" s="3"/>
      <c r="DM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c r="CS732" s="3"/>
      <c r="CT732" s="3"/>
      <c r="CU732" s="3"/>
      <c r="CV732" s="3"/>
      <c r="CW732" s="3"/>
      <c r="CX732" s="3"/>
      <c r="CY732" s="3"/>
      <c r="CZ732" s="3"/>
      <c r="DA732" s="3"/>
      <c r="DB732" s="3"/>
      <c r="DC732" s="3"/>
      <c r="DD732" s="3"/>
      <c r="DE732" s="3"/>
      <c r="DF732" s="3"/>
      <c r="DG732" s="3"/>
      <c r="DH732" s="3"/>
      <c r="DI732" s="3"/>
      <c r="DJ732" s="3"/>
      <c r="DK732" s="3"/>
      <c r="DL732" s="3"/>
      <c r="DM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c r="CS733" s="3"/>
      <c r="CT733" s="3"/>
      <c r="CU733" s="3"/>
      <c r="CV733" s="3"/>
      <c r="CW733" s="3"/>
      <c r="CX733" s="3"/>
      <c r="CY733" s="3"/>
      <c r="CZ733" s="3"/>
      <c r="DA733" s="3"/>
      <c r="DB733" s="3"/>
      <c r="DC733" s="3"/>
      <c r="DD733" s="3"/>
      <c r="DE733" s="3"/>
      <c r="DF733" s="3"/>
      <c r="DG733" s="3"/>
      <c r="DH733" s="3"/>
      <c r="DI733" s="3"/>
      <c r="DJ733" s="3"/>
      <c r="DK733" s="3"/>
      <c r="DL733" s="3"/>
      <c r="DM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c r="CS734" s="3"/>
      <c r="CT734" s="3"/>
      <c r="CU734" s="3"/>
      <c r="CV734" s="3"/>
      <c r="CW734" s="3"/>
      <c r="CX734" s="3"/>
      <c r="CY734" s="3"/>
      <c r="CZ734" s="3"/>
      <c r="DA734" s="3"/>
      <c r="DB734" s="3"/>
      <c r="DC734" s="3"/>
      <c r="DD734" s="3"/>
      <c r="DE734" s="3"/>
      <c r="DF734" s="3"/>
      <c r="DG734" s="3"/>
      <c r="DH734" s="3"/>
      <c r="DI734" s="3"/>
      <c r="DJ734" s="3"/>
      <c r="DK734" s="3"/>
      <c r="DL734" s="3"/>
      <c r="DM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c r="CS735" s="3"/>
      <c r="CT735" s="3"/>
      <c r="CU735" s="3"/>
      <c r="CV735" s="3"/>
      <c r="CW735" s="3"/>
      <c r="CX735" s="3"/>
      <c r="CY735" s="3"/>
      <c r="CZ735" s="3"/>
      <c r="DA735" s="3"/>
      <c r="DB735" s="3"/>
      <c r="DC735" s="3"/>
      <c r="DD735" s="3"/>
      <c r="DE735" s="3"/>
      <c r="DF735" s="3"/>
      <c r="DG735" s="3"/>
      <c r="DH735" s="3"/>
      <c r="DI735" s="3"/>
      <c r="DJ735" s="3"/>
      <c r="DK735" s="3"/>
      <c r="DL735" s="3"/>
      <c r="DM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c r="CS736" s="3"/>
      <c r="CT736" s="3"/>
      <c r="CU736" s="3"/>
      <c r="CV736" s="3"/>
      <c r="CW736" s="3"/>
      <c r="CX736" s="3"/>
      <c r="CY736" s="3"/>
      <c r="CZ736" s="3"/>
      <c r="DA736" s="3"/>
      <c r="DB736" s="3"/>
      <c r="DC736" s="3"/>
      <c r="DD736" s="3"/>
      <c r="DE736" s="3"/>
      <c r="DF736" s="3"/>
      <c r="DG736" s="3"/>
      <c r="DH736" s="3"/>
      <c r="DI736" s="3"/>
      <c r="DJ736" s="3"/>
      <c r="DK736" s="3"/>
      <c r="DL736" s="3"/>
      <c r="DM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c r="CS737" s="3"/>
      <c r="CT737" s="3"/>
      <c r="CU737" s="3"/>
      <c r="CV737" s="3"/>
      <c r="CW737" s="3"/>
      <c r="CX737" s="3"/>
      <c r="CY737" s="3"/>
      <c r="CZ737" s="3"/>
      <c r="DA737" s="3"/>
      <c r="DB737" s="3"/>
      <c r="DC737" s="3"/>
      <c r="DD737" s="3"/>
      <c r="DE737" s="3"/>
      <c r="DF737" s="3"/>
      <c r="DG737" s="3"/>
      <c r="DH737" s="3"/>
      <c r="DI737" s="3"/>
      <c r="DJ737" s="3"/>
      <c r="DK737" s="3"/>
      <c r="DL737" s="3"/>
      <c r="DM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c r="CS738" s="3"/>
      <c r="CT738" s="3"/>
      <c r="CU738" s="3"/>
      <c r="CV738" s="3"/>
      <c r="CW738" s="3"/>
      <c r="CX738" s="3"/>
      <c r="CY738" s="3"/>
      <c r="CZ738" s="3"/>
      <c r="DA738" s="3"/>
      <c r="DB738" s="3"/>
      <c r="DC738" s="3"/>
      <c r="DD738" s="3"/>
      <c r="DE738" s="3"/>
      <c r="DF738" s="3"/>
      <c r="DG738" s="3"/>
      <c r="DH738" s="3"/>
      <c r="DI738" s="3"/>
      <c r="DJ738" s="3"/>
      <c r="DK738" s="3"/>
      <c r="DL738" s="3"/>
      <c r="DM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c r="CS739" s="3"/>
      <c r="CT739" s="3"/>
      <c r="CU739" s="3"/>
      <c r="CV739" s="3"/>
      <c r="CW739" s="3"/>
      <c r="CX739" s="3"/>
      <c r="CY739" s="3"/>
      <c r="CZ739" s="3"/>
      <c r="DA739" s="3"/>
      <c r="DB739" s="3"/>
      <c r="DC739" s="3"/>
      <c r="DD739" s="3"/>
      <c r="DE739" s="3"/>
      <c r="DF739" s="3"/>
      <c r="DG739" s="3"/>
      <c r="DH739" s="3"/>
      <c r="DI739" s="3"/>
      <c r="DJ739" s="3"/>
      <c r="DK739" s="3"/>
      <c r="DL739" s="3"/>
      <c r="DM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c r="CS740" s="3"/>
      <c r="CT740" s="3"/>
      <c r="CU740" s="3"/>
      <c r="CV740" s="3"/>
      <c r="CW740" s="3"/>
      <c r="CX740" s="3"/>
      <c r="CY740" s="3"/>
      <c r="CZ740" s="3"/>
      <c r="DA740" s="3"/>
      <c r="DB740" s="3"/>
      <c r="DC740" s="3"/>
      <c r="DD740" s="3"/>
      <c r="DE740" s="3"/>
      <c r="DF740" s="3"/>
      <c r="DG740" s="3"/>
      <c r="DH740" s="3"/>
      <c r="DI740" s="3"/>
      <c r="DJ740" s="3"/>
      <c r="DK740" s="3"/>
      <c r="DL740" s="3"/>
      <c r="DM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c r="CS741" s="3"/>
      <c r="CT741" s="3"/>
      <c r="CU741" s="3"/>
      <c r="CV741" s="3"/>
      <c r="CW741" s="3"/>
      <c r="CX741" s="3"/>
      <c r="CY741" s="3"/>
      <c r="CZ741" s="3"/>
      <c r="DA741" s="3"/>
      <c r="DB741" s="3"/>
      <c r="DC741" s="3"/>
      <c r="DD741" s="3"/>
      <c r="DE741" s="3"/>
      <c r="DF741" s="3"/>
      <c r="DG741" s="3"/>
      <c r="DH741" s="3"/>
      <c r="DI741" s="3"/>
      <c r="DJ741" s="3"/>
      <c r="DK741" s="3"/>
      <c r="DL741" s="3"/>
      <c r="DM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c r="CS742" s="3"/>
      <c r="CT742" s="3"/>
      <c r="CU742" s="3"/>
      <c r="CV742" s="3"/>
      <c r="CW742" s="3"/>
      <c r="CX742" s="3"/>
      <c r="CY742" s="3"/>
      <c r="CZ742" s="3"/>
      <c r="DA742" s="3"/>
      <c r="DB742" s="3"/>
      <c r="DC742" s="3"/>
      <c r="DD742" s="3"/>
      <c r="DE742" s="3"/>
      <c r="DF742" s="3"/>
      <c r="DG742" s="3"/>
      <c r="DH742" s="3"/>
      <c r="DI742" s="3"/>
      <c r="DJ742" s="3"/>
      <c r="DK742" s="3"/>
      <c r="DL742" s="3"/>
      <c r="DM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c r="DI743" s="3"/>
      <c r="DJ743" s="3"/>
      <c r="DK743" s="3"/>
      <c r="DL743" s="3"/>
      <c r="DM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c r="CS744" s="3"/>
      <c r="CT744" s="3"/>
      <c r="CU744" s="3"/>
      <c r="CV744" s="3"/>
      <c r="CW744" s="3"/>
      <c r="CX744" s="3"/>
      <c r="CY744" s="3"/>
      <c r="CZ744" s="3"/>
      <c r="DA744" s="3"/>
      <c r="DB744" s="3"/>
      <c r="DC744" s="3"/>
      <c r="DD744" s="3"/>
      <c r="DE744" s="3"/>
      <c r="DF744" s="3"/>
      <c r="DG744" s="3"/>
      <c r="DH744" s="3"/>
      <c r="DI744" s="3"/>
      <c r="DJ744" s="3"/>
      <c r="DK744" s="3"/>
      <c r="DL744" s="3"/>
      <c r="DM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c r="CS745" s="3"/>
      <c r="CT745" s="3"/>
      <c r="CU745" s="3"/>
      <c r="CV745" s="3"/>
      <c r="CW745" s="3"/>
      <c r="CX745" s="3"/>
      <c r="CY745" s="3"/>
      <c r="CZ745" s="3"/>
      <c r="DA745" s="3"/>
      <c r="DB745" s="3"/>
      <c r="DC745" s="3"/>
      <c r="DD745" s="3"/>
      <c r="DE745" s="3"/>
      <c r="DF745" s="3"/>
      <c r="DG745" s="3"/>
      <c r="DH745" s="3"/>
      <c r="DI745" s="3"/>
      <c r="DJ745" s="3"/>
      <c r="DK745" s="3"/>
      <c r="DL745" s="3"/>
      <c r="DM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c r="CS746" s="3"/>
      <c r="CT746" s="3"/>
      <c r="CU746" s="3"/>
      <c r="CV746" s="3"/>
      <c r="CW746" s="3"/>
      <c r="CX746" s="3"/>
      <c r="CY746" s="3"/>
      <c r="CZ746" s="3"/>
      <c r="DA746" s="3"/>
      <c r="DB746" s="3"/>
      <c r="DC746" s="3"/>
      <c r="DD746" s="3"/>
      <c r="DE746" s="3"/>
      <c r="DF746" s="3"/>
      <c r="DG746" s="3"/>
      <c r="DH746" s="3"/>
      <c r="DI746" s="3"/>
      <c r="DJ746" s="3"/>
      <c r="DK746" s="3"/>
      <c r="DL746" s="3"/>
      <c r="DM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c r="CS747" s="3"/>
      <c r="CT747" s="3"/>
      <c r="CU747" s="3"/>
      <c r="CV747" s="3"/>
      <c r="CW747" s="3"/>
      <c r="CX747" s="3"/>
      <c r="CY747" s="3"/>
      <c r="CZ747" s="3"/>
      <c r="DA747" s="3"/>
      <c r="DB747" s="3"/>
      <c r="DC747" s="3"/>
      <c r="DD747" s="3"/>
      <c r="DE747" s="3"/>
      <c r="DF747" s="3"/>
      <c r="DG747" s="3"/>
      <c r="DH747" s="3"/>
      <c r="DI747" s="3"/>
      <c r="DJ747" s="3"/>
      <c r="DK747" s="3"/>
      <c r="DL747" s="3"/>
      <c r="DM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c r="CS748" s="3"/>
      <c r="CT748" s="3"/>
      <c r="CU748" s="3"/>
      <c r="CV748" s="3"/>
      <c r="CW748" s="3"/>
      <c r="CX748" s="3"/>
      <c r="CY748" s="3"/>
      <c r="CZ748" s="3"/>
      <c r="DA748" s="3"/>
      <c r="DB748" s="3"/>
      <c r="DC748" s="3"/>
      <c r="DD748" s="3"/>
      <c r="DE748" s="3"/>
      <c r="DF748" s="3"/>
      <c r="DG748" s="3"/>
      <c r="DH748" s="3"/>
      <c r="DI748" s="3"/>
      <c r="DJ748" s="3"/>
      <c r="DK748" s="3"/>
      <c r="DL748" s="3"/>
      <c r="DM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c r="CS749" s="3"/>
      <c r="CT749" s="3"/>
      <c r="CU749" s="3"/>
      <c r="CV749" s="3"/>
      <c r="CW749" s="3"/>
      <c r="CX749" s="3"/>
      <c r="CY749" s="3"/>
      <c r="CZ749" s="3"/>
      <c r="DA749" s="3"/>
      <c r="DB749" s="3"/>
      <c r="DC749" s="3"/>
      <c r="DD749" s="3"/>
      <c r="DE749" s="3"/>
      <c r="DF749" s="3"/>
      <c r="DG749" s="3"/>
      <c r="DH749" s="3"/>
      <c r="DI749" s="3"/>
      <c r="DJ749" s="3"/>
      <c r="DK749" s="3"/>
      <c r="DL749" s="3"/>
      <c r="DM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c r="CS750" s="3"/>
      <c r="CT750" s="3"/>
      <c r="CU750" s="3"/>
      <c r="CV750" s="3"/>
      <c r="CW750" s="3"/>
      <c r="CX750" s="3"/>
      <c r="CY750" s="3"/>
      <c r="CZ750" s="3"/>
      <c r="DA750" s="3"/>
      <c r="DB750" s="3"/>
      <c r="DC750" s="3"/>
      <c r="DD750" s="3"/>
      <c r="DE750" s="3"/>
      <c r="DF750" s="3"/>
      <c r="DG750" s="3"/>
      <c r="DH750" s="3"/>
      <c r="DI750" s="3"/>
      <c r="DJ750" s="3"/>
      <c r="DK750" s="3"/>
      <c r="DL750" s="3"/>
      <c r="DM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c r="CS751" s="3"/>
      <c r="CT751" s="3"/>
      <c r="CU751" s="3"/>
      <c r="CV751" s="3"/>
      <c r="CW751" s="3"/>
      <c r="CX751" s="3"/>
      <c r="CY751" s="3"/>
      <c r="CZ751" s="3"/>
      <c r="DA751" s="3"/>
      <c r="DB751" s="3"/>
      <c r="DC751" s="3"/>
      <c r="DD751" s="3"/>
      <c r="DE751" s="3"/>
      <c r="DF751" s="3"/>
      <c r="DG751" s="3"/>
      <c r="DH751" s="3"/>
      <c r="DI751" s="3"/>
      <c r="DJ751" s="3"/>
      <c r="DK751" s="3"/>
      <c r="DL751" s="3"/>
      <c r="DM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c r="CS752" s="3"/>
      <c r="CT752" s="3"/>
      <c r="CU752" s="3"/>
      <c r="CV752" s="3"/>
      <c r="CW752" s="3"/>
      <c r="CX752" s="3"/>
      <c r="CY752" s="3"/>
      <c r="CZ752" s="3"/>
      <c r="DA752" s="3"/>
      <c r="DB752" s="3"/>
      <c r="DC752" s="3"/>
      <c r="DD752" s="3"/>
      <c r="DE752" s="3"/>
      <c r="DF752" s="3"/>
      <c r="DG752" s="3"/>
      <c r="DH752" s="3"/>
      <c r="DI752" s="3"/>
      <c r="DJ752" s="3"/>
      <c r="DK752" s="3"/>
      <c r="DL752" s="3"/>
      <c r="DM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c r="CS753" s="3"/>
      <c r="CT753" s="3"/>
      <c r="CU753" s="3"/>
      <c r="CV753" s="3"/>
      <c r="CW753" s="3"/>
      <c r="CX753" s="3"/>
      <c r="CY753" s="3"/>
      <c r="CZ753" s="3"/>
      <c r="DA753" s="3"/>
      <c r="DB753" s="3"/>
      <c r="DC753" s="3"/>
      <c r="DD753" s="3"/>
      <c r="DE753" s="3"/>
      <c r="DF753" s="3"/>
      <c r="DG753" s="3"/>
      <c r="DH753" s="3"/>
      <c r="DI753" s="3"/>
      <c r="DJ753" s="3"/>
      <c r="DK753" s="3"/>
      <c r="DL753" s="3"/>
      <c r="DM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c r="CS754" s="3"/>
      <c r="CT754" s="3"/>
      <c r="CU754" s="3"/>
      <c r="CV754" s="3"/>
      <c r="CW754" s="3"/>
      <c r="CX754" s="3"/>
      <c r="CY754" s="3"/>
      <c r="CZ754" s="3"/>
      <c r="DA754" s="3"/>
      <c r="DB754" s="3"/>
      <c r="DC754" s="3"/>
      <c r="DD754" s="3"/>
      <c r="DE754" s="3"/>
      <c r="DF754" s="3"/>
      <c r="DG754" s="3"/>
      <c r="DH754" s="3"/>
      <c r="DI754" s="3"/>
      <c r="DJ754" s="3"/>
      <c r="DK754" s="3"/>
      <c r="DL754" s="3"/>
      <c r="DM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c r="CS755" s="3"/>
      <c r="CT755" s="3"/>
      <c r="CU755" s="3"/>
      <c r="CV755" s="3"/>
      <c r="CW755" s="3"/>
      <c r="CX755" s="3"/>
      <c r="CY755" s="3"/>
      <c r="CZ755" s="3"/>
      <c r="DA755" s="3"/>
      <c r="DB755" s="3"/>
      <c r="DC755" s="3"/>
      <c r="DD755" s="3"/>
      <c r="DE755" s="3"/>
      <c r="DF755" s="3"/>
      <c r="DG755" s="3"/>
      <c r="DH755" s="3"/>
      <c r="DI755" s="3"/>
      <c r="DJ755" s="3"/>
      <c r="DK755" s="3"/>
      <c r="DL755" s="3"/>
      <c r="DM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c r="CS756" s="3"/>
      <c r="CT756" s="3"/>
      <c r="CU756" s="3"/>
      <c r="CV756" s="3"/>
      <c r="CW756" s="3"/>
      <c r="CX756" s="3"/>
      <c r="CY756" s="3"/>
      <c r="CZ756" s="3"/>
      <c r="DA756" s="3"/>
      <c r="DB756" s="3"/>
      <c r="DC756" s="3"/>
      <c r="DD756" s="3"/>
      <c r="DE756" s="3"/>
      <c r="DF756" s="3"/>
      <c r="DG756" s="3"/>
      <c r="DH756" s="3"/>
      <c r="DI756" s="3"/>
      <c r="DJ756" s="3"/>
      <c r="DK756" s="3"/>
      <c r="DL756" s="3"/>
      <c r="DM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c r="CS757" s="3"/>
      <c r="CT757" s="3"/>
      <c r="CU757" s="3"/>
      <c r="CV757" s="3"/>
      <c r="CW757" s="3"/>
      <c r="CX757" s="3"/>
      <c r="CY757" s="3"/>
      <c r="CZ757" s="3"/>
      <c r="DA757" s="3"/>
      <c r="DB757" s="3"/>
      <c r="DC757" s="3"/>
      <c r="DD757" s="3"/>
      <c r="DE757" s="3"/>
      <c r="DF757" s="3"/>
      <c r="DG757" s="3"/>
      <c r="DH757" s="3"/>
      <c r="DI757" s="3"/>
      <c r="DJ757" s="3"/>
      <c r="DK757" s="3"/>
      <c r="DL757" s="3"/>
      <c r="DM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c r="CS758" s="3"/>
      <c r="CT758" s="3"/>
      <c r="CU758" s="3"/>
      <c r="CV758" s="3"/>
      <c r="CW758" s="3"/>
      <c r="CX758" s="3"/>
      <c r="CY758" s="3"/>
      <c r="CZ758" s="3"/>
      <c r="DA758" s="3"/>
      <c r="DB758" s="3"/>
      <c r="DC758" s="3"/>
      <c r="DD758" s="3"/>
      <c r="DE758" s="3"/>
      <c r="DF758" s="3"/>
      <c r="DG758" s="3"/>
      <c r="DH758" s="3"/>
      <c r="DI758" s="3"/>
      <c r="DJ758" s="3"/>
      <c r="DK758" s="3"/>
      <c r="DL758" s="3"/>
      <c r="DM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c r="CS759" s="3"/>
      <c r="CT759" s="3"/>
      <c r="CU759" s="3"/>
      <c r="CV759" s="3"/>
      <c r="CW759" s="3"/>
      <c r="CX759" s="3"/>
      <c r="CY759" s="3"/>
      <c r="CZ759" s="3"/>
      <c r="DA759" s="3"/>
      <c r="DB759" s="3"/>
      <c r="DC759" s="3"/>
      <c r="DD759" s="3"/>
      <c r="DE759" s="3"/>
      <c r="DF759" s="3"/>
      <c r="DG759" s="3"/>
      <c r="DH759" s="3"/>
      <c r="DI759" s="3"/>
      <c r="DJ759" s="3"/>
      <c r="DK759" s="3"/>
      <c r="DL759" s="3"/>
      <c r="DM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c r="CS760" s="3"/>
      <c r="CT760" s="3"/>
      <c r="CU760" s="3"/>
      <c r="CV760" s="3"/>
      <c r="CW760" s="3"/>
      <c r="CX760" s="3"/>
      <c r="CY760" s="3"/>
      <c r="CZ760" s="3"/>
      <c r="DA760" s="3"/>
      <c r="DB760" s="3"/>
      <c r="DC760" s="3"/>
      <c r="DD760" s="3"/>
      <c r="DE760" s="3"/>
      <c r="DF760" s="3"/>
      <c r="DG760" s="3"/>
      <c r="DH760" s="3"/>
      <c r="DI760" s="3"/>
      <c r="DJ760" s="3"/>
      <c r="DK760" s="3"/>
      <c r="DL760" s="3"/>
      <c r="DM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c r="CS761" s="3"/>
      <c r="CT761" s="3"/>
      <c r="CU761" s="3"/>
      <c r="CV761" s="3"/>
      <c r="CW761" s="3"/>
      <c r="CX761" s="3"/>
      <c r="CY761" s="3"/>
      <c r="CZ761" s="3"/>
      <c r="DA761" s="3"/>
      <c r="DB761" s="3"/>
      <c r="DC761" s="3"/>
      <c r="DD761" s="3"/>
      <c r="DE761" s="3"/>
      <c r="DF761" s="3"/>
      <c r="DG761" s="3"/>
      <c r="DH761" s="3"/>
      <c r="DI761" s="3"/>
      <c r="DJ761" s="3"/>
      <c r="DK761" s="3"/>
      <c r="DL761" s="3"/>
      <c r="DM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c r="CS762" s="3"/>
      <c r="CT762" s="3"/>
      <c r="CU762" s="3"/>
      <c r="CV762" s="3"/>
      <c r="CW762" s="3"/>
      <c r="CX762" s="3"/>
      <c r="CY762" s="3"/>
      <c r="CZ762" s="3"/>
      <c r="DA762" s="3"/>
      <c r="DB762" s="3"/>
      <c r="DC762" s="3"/>
      <c r="DD762" s="3"/>
      <c r="DE762" s="3"/>
      <c r="DF762" s="3"/>
      <c r="DG762" s="3"/>
      <c r="DH762" s="3"/>
      <c r="DI762" s="3"/>
      <c r="DJ762" s="3"/>
      <c r="DK762" s="3"/>
      <c r="DL762" s="3"/>
      <c r="DM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c r="CS763" s="3"/>
      <c r="CT763" s="3"/>
      <c r="CU763" s="3"/>
      <c r="CV763" s="3"/>
      <c r="CW763" s="3"/>
      <c r="CX763" s="3"/>
      <c r="CY763" s="3"/>
      <c r="CZ763" s="3"/>
      <c r="DA763" s="3"/>
      <c r="DB763" s="3"/>
      <c r="DC763" s="3"/>
      <c r="DD763" s="3"/>
      <c r="DE763" s="3"/>
      <c r="DF763" s="3"/>
      <c r="DG763" s="3"/>
      <c r="DH763" s="3"/>
      <c r="DI763" s="3"/>
      <c r="DJ763" s="3"/>
      <c r="DK763" s="3"/>
      <c r="DL763" s="3"/>
      <c r="DM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c r="CS764" s="3"/>
      <c r="CT764" s="3"/>
      <c r="CU764" s="3"/>
      <c r="CV764" s="3"/>
      <c r="CW764" s="3"/>
      <c r="CX764" s="3"/>
      <c r="CY764" s="3"/>
      <c r="CZ764" s="3"/>
      <c r="DA764" s="3"/>
      <c r="DB764" s="3"/>
      <c r="DC764" s="3"/>
      <c r="DD764" s="3"/>
      <c r="DE764" s="3"/>
      <c r="DF764" s="3"/>
      <c r="DG764" s="3"/>
      <c r="DH764" s="3"/>
      <c r="DI764" s="3"/>
      <c r="DJ764" s="3"/>
      <c r="DK764" s="3"/>
      <c r="DL764" s="3"/>
      <c r="DM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c r="CS765" s="3"/>
      <c r="CT765" s="3"/>
      <c r="CU765" s="3"/>
      <c r="CV765" s="3"/>
      <c r="CW765" s="3"/>
      <c r="CX765" s="3"/>
      <c r="CY765" s="3"/>
      <c r="CZ765" s="3"/>
      <c r="DA765" s="3"/>
      <c r="DB765" s="3"/>
      <c r="DC765" s="3"/>
      <c r="DD765" s="3"/>
      <c r="DE765" s="3"/>
      <c r="DF765" s="3"/>
      <c r="DG765" s="3"/>
      <c r="DH765" s="3"/>
      <c r="DI765" s="3"/>
      <c r="DJ765" s="3"/>
      <c r="DK765" s="3"/>
      <c r="DL765" s="3"/>
      <c r="DM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c r="CS766" s="3"/>
      <c r="CT766" s="3"/>
      <c r="CU766" s="3"/>
      <c r="CV766" s="3"/>
      <c r="CW766" s="3"/>
      <c r="CX766" s="3"/>
      <c r="CY766" s="3"/>
      <c r="CZ766" s="3"/>
      <c r="DA766" s="3"/>
      <c r="DB766" s="3"/>
      <c r="DC766" s="3"/>
      <c r="DD766" s="3"/>
      <c r="DE766" s="3"/>
      <c r="DF766" s="3"/>
      <c r="DG766" s="3"/>
      <c r="DH766" s="3"/>
      <c r="DI766" s="3"/>
      <c r="DJ766" s="3"/>
      <c r="DK766" s="3"/>
      <c r="DL766" s="3"/>
      <c r="DM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c r="CS768" s="3"/>
      <c r="CT768" s="3"/>
      <c r="CU768" s="3"/>
      <c r="CV768" s="3"/>
      <c r="CW768" s="3"/>
      <c r="CX768" s="3"/>
      <c r="CY768" s="3"/>
      <c r="CZ768" s="3"/>
      <c r="DA768" s="3"/>
      <c r="DB768" s="3"/>
      <c r="DC768" s="3"/>
      <c r="DD768" s="3"/>
      <c r="DE768" s="3"/>
      <c r="DF768" s="3"/>
      <c r="DG768" s="3"/>
      <c r="DH768" s="3"/>
      <c r="DI768" s="3"/>
      <c r="DJ768" s="3"/>
      <c r="DK768" s="3"/>
      <c r="DL768" s="3"/>
      <c r="DM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c r="CS769" s="3"/>
      <c r="CT769" s="3"/>
      <c r="CU769" s="3"/>
      <c r="CV769" s="3"/>
      <c r="CW769" s="3"/>
      <c r="CX769" s="3"/>
      <c r="CY769" s="3"/>
      <c r="CZ769" s="3"/>
      <c r="DA769" s="3"/>
      <c r="DB769" s="3"/>
      <c r="DC769" s="3"/>
      <c r="DD769" s="3"/>
      <c r="DE769" s="3"/>
      <c r="DF769" s="3"/>
      <c r="DG769" s="3"/>
      <c r="DH769" s="3"/>
      <c r="DI769" s="3"/>
      <c r="DJ769" s="3"/>
      <c r="DK769" s="3"/>
      <c r="DL769" s="3"/>
      <c r="DM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c r="DI770" s="3"/>
      <c r="DJ770" s="3"/>
      <c r="DK770" s="3"/>
      <c r="DL770" s="3"/>
      <c r="DM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c r="CS771" s="3"/>
      <c r="CT771" s="3"/>
      <c r="CU771" s="3"/>
      <c r="CV771" s="3"/>
      <c r="CW771" s="3"/>
      <c r="CX771" s="3"/>
      <c r="CY771" s="3"/>
      <c r="CZ771" s="3"/>
      <c r="DA771" s="3"/>
      <c r="DB771" s="3"/>
      <c r="DC771" s="3"/>
      <c r="DD771" s="3"/>
      <c r="DE771" s="3"/>
      <c r="DF771" s="3"/>
      <c r="DG771" s="3"/>
      <c r="DH771" s="3"/>
      <c r="DI771" s="3"/>
      <c r="DJ771" s="3"/>
      <c r="DK771" s="3"/>
      <c r="DL771" s="3"/>
      <c r="DM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c r="CS772" s="3"/>
      <c r="CT772" s="3"/>
      <c r="CU772" s="3"/>
      <c r="CV772" s="3"/>
      <c r="CW772" s="3"/>
      <c r="CX772" s="3"/>
      <c r="CY772" s="3"/>
      <c r="CZ772" s="3"/>
      <c r="DA772" s="3"/>
      <c r="DB772" s="3"/>
      <c r="DC772" s="3"/>
      <c r="DD772" s="3"/>
      <c r="DE772" s="3"/>
      <c r="DF772" s="3"/>
      <c r="DG772" s="3"/>
      <c r="DH772" s="3"/>
      <c r="DI772" s="3"/>
      <c r="DJ772" s="3"/>
      <c r="DK772" s="3"/>
      <c r="DL772" s="3"/>
      <c r="DM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c r="CS773" s="3"/>
      <c r="CT773" s="3"/>
      <c r="CU773" s="3"/>
      <c r="CV773" s="3"/>
      <c r="CW773" s="3"/>
      <c r="CX773" s="3"/>
      <c r="CY773" s="3"/>
      <c r="CZ773" s="3"/>
      <c r="DA773" s="3"/>
      <c r="DB773" s="3"/>
      <c r="DC773" s="3"/>
      <c r="DD773" s="3"/>
      <c r="DE773" s="3"/>
      <c r="DF773" s="3"/>
      <c r="DG773" s="3"/>
      <c r="DH773" s="3"/>
      <c r="DI773" s="3"/>
      <c r="DJ773" s="3"/>
      <c r="DK773" s="3"/>
      <c r="DL773" s="3"/>
      <c r="DM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c r="CS774" s="3"/>
      <c r="CT774" s="3"/>
      <c r="CU774" s="3"/>
      <c r="CV774" s="3"/>
      <c r="CW774" s="3"/>
      <c r="CX774" s="3"/>
      <c r="CY774" s="3"/>
      <c r="CZ774" s="3"/>
      <c r="DA774" s="3"/>
      <c r="DB774" s="3"/>
      <c r="DC774" s="3"/>
      <c r="DD774" s="3"/>
      <c r="DE774" s="3"/>
      <c r="DF774" s="3"/>
      <c r="DG774" s="3"/>
      <c r="DH774" s="3"/>
      <c r="DI774" s="3"/>
      <c r="DJ774" s="3"/>
      <c r="DK774" s="3"/>
      <c r="DL774" s="3"/>
      <c r="DM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c r="CS775" s="3"/>
      <c r="CT775" s="3"/>
      <c r="CU775" s="3"/>
      <c r="CV775" s="3"/>
      <c r="CW775" s="3"/>
      <c r="CX775" s="3"/>
      <c r="CY775" s="3"/>
      <c r="CZ775" s="3"/>
      <c r="DA775" s="3"/>
      <c r="DB775" s="3"/>
      <c r="DC775" s="3"/>
      <c r="DD775" s="3"/>
      <c r="DE775" s="3"/>
      <c r="DF775" s="3"/>
      <c r="DG775" s="3"/>
      <c r="DH775" s="3"/>
      <c r="DI775" s="3"/>
      <c r="DJ775" s="3"/>
      <c r="DK775" s="3"/>
      <c r="DL775" s="3"/>
      <c r="DM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c r="CS776" s="3"/>
      <c r="CT776" s="3"/>
      <c r="CU776" s="3"/>
      <c r="CV776" s="3"/>
      <c r="CW776" s="3"/>
      <c r="CX776" s="3"/>
      <c r="CY776" s="3"/>
      <c r="CZ776" s="3"/>
      <c r="DA776" s="3"/>
      <c r="DB776" s="3"/>
      <c r="DC776" s="3"/>
      <c r="DD776" s="3"/>
      <c r="DE776" s="3"/>
      <c r="DF776" s="3"/>
      <c r="DG776" s="3"/>
      <c r="DH776" s="3"/>
      <c r="DI776" s="3"/>
      <c r="DJ776" s="3"/>
      <c r="DK776" s="3"/>
      <c r="DL776" s="3"/>
      <c r="DM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c r="CS777" s="3"/>
      <c r="CT777" s="3"/>
      <c r="CU777" s="3"/>
      <c r="CV777" s="3"/>
      <c r="CW777" s="3"/>
      <c r="CX777" s="3"/>
      <c r="CY777" s="3"/>
      <c r="CZ777" s="3"/>
      <c r="DA777" s="3"/>
      <c r="DB777" s="3"/>
      <c r="DC777" s="3"/>
      <c r="DD777" s="3"/>
      <c r="DE777" s="3"/>
      <c r="DF777" s="3"/>
      <c r="DG777" s="3"/>
      <c r="DH777" s="3"/>
      <c r="DI777" s="3"/>
      <c r="DJ777" s="3"/>
      <c r="DK777" s="3"/>
      <c r="DL777" s="3"/>
      <c r="DM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c r="CS778" s="3"/>
      <c r="CT778" s="3"/>
      <c r="CU778" s="3"/>
      <c r="CV778" s="3"/>
      <c r="CW778" s="3"/>
      <c r="CX778" s="3"/>
      <c r="CY778" s="3"/>
      <c r="CZ778" s="3"/>
      <c r="DA778" s="3"/>
      <c r="DB778" s="3"/>
      <c r="DC778" s="3"/>
      <c r="DD778" s="3"/>
      <c r="DE778" s="3"/>
      <c r="DF778" s="3"/>
      <c r="DG778" s="3"/>
      <c r="DH778" s="3"/>
      <c r="DI778" s="3"/>
      <c r="DJ778" s="3"/>
      <c r="DK778" s="3"/>
      <c r="DL778" s="3"/>
      <c r="DM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c r="CS779" s="3"/>
      <c r="CT779" s="3"/>
      <c r="CU779" s="3"/>
      <c r="CV779" s="3"/>
      <c r="CW779" s="3"/>
      <c r="CX779" s="3"/>
      <c r="CY779" s="3"/>
      <c r="CZ779" s="3"/>
      <c r="DA779" s="3"/>
      <c r="DB779" s="3"/>
      <c r="DC779" s="3"/>
      <c r="DD779" s="3"/>
      <c r="DE779" s="3"/>
      <c r="DF779" s="3"/>
      <c r="DG779" s="3"/>
      <c r="DH779" s="3"/>
      <c r="DI779" s="3"/>
      <c r="DJ779" s="3"/>
      <c r="DK779" s="3"/>
      <c r="DL779" s="3"/>
      <c r="DM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c r="DI780" s="3"/>
      <c r="DJ780" s="3"/>
      <c r="DK780" s="3"/>
      <c r="DL780" s="3"/>
      <c r="DM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c r="CD781" s="3"/>
      <c r="CE781" s="3"/>
      <c r="CF781" s="3"/>
      <c r="CG781" s="3"/>
      <c r="CH781" s="3"/>
      <c r="CI781" s="3"/>
      <c r="CJ781" s="3"/>
      <c r="CK781" s="3"/>
      <c r="CL781" s="3"/>
      <c r="CM781" s="3"/>
      <c r="CN781" s="3"/>
      <c r="CO781" s="3"/>
      <c r="CP781" s="3"/>
      <c r="CQ781" s="3"/>
      <c r="CR781" s="3"/>
      <c r="CS781" s="3"/>
      <c r="CT781" s="3"/>
      <c r="CU781" s="3"/>
      <c r="CV781" s="3"/>
      <c r="CW781" s="3"/>
      <c r="CX781" s="3"/>
      <c r="CY781" s="3"/>
      <c r="CZ781" s="3"/>
      <c r="DA781" s="3"/>
      <c r="DB781" s="3"/>
      <c r="DC781" s="3"/>
      <c r="DD781" s="3"/>
      <c r="DE781" s="3"/>
      <c r="DF781" s="3"/>
      <c r="DG781" s="3"/>
      <c r="DH781" s="3"/>
      <c r="DI781" s="3"/>
      <c r="DJ781" s="3"/>
      <c r="DK781" s="3"/>
      <c r="DL781" s="3"/>
      <c r="DM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c r="CD782" s="3"/>
      <c r="CE782" s="3"/>
      <c r="CF782" s="3"/>
      <c r="CG782" s="3"/>
      <c r="CH782" s="3"/>
      <c r="CI782" s="3"/>
      <c r="CJ782" s="3"/>
      <c r="CK782" s="3"/>
      <c r="CL782" s="3"/>
      <c r="CM782" s="3"/>
      <c r="CN782" s="3"/>
      <c r="CO782" s="3"/>
      <c r="CP782" s="3"/>
      <c r="CQ782" s="3"/>
      <c r="CR782" s="3"/>
      <c r="CS782" s="3"/>
      <c r="CT782" s="3"/>
      <c r="CU782" s="3"/>
      <c r="CV782" s="3"/>
      <c r="CW782" s="3"/>
      <c r="CX782" s="3"/>
      <c r="CY782" s="3"/>
      <c r="CZ782" s="3"/>
      <c r="DA782" s="3"/>
      <c r="DB782" s="3"/>
      <c r="DC782" s="3"/>
      <c r="DD782" s="3"/>
      <c r="DE782" s="3"/>
      <c r="DF782" s="3"/>
      <c r="DG782" s="3"/>
      <c r="DH782" s="3"/>
      <c r="DI782" s="3"/>
      <c r="DJ782" s="3"/>
      <c r="DK782" s="3"/>
      <c r="DL782" s="3"/>
      <c r="DM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c r="CS783" s="3"/>
      <c r="CT783" s="3"/>
      <c r="CU783" s="3"/>
      <c r="CV783" s="3"/>
      <c r="CW783" s="3"/>
      <c r="CX783" s="3"/>
      <c r="CY783" s="3"/>
      <c r="CZ783" s="3"/>
      <c r="DA783" s="3"/>
      <c r="DB783" s="3"/>
      <c r="DC783" s="3"/>
      <c r="DD783" s="3"/>
      <c r="DE783" s="3"/>
      <c r="DF783" s="3"/>
      <c r="DG783" s="3"/>
      <c r="DH783" s="3"/>
      <c r="DI783" s="3"/>
      <c r="DJ783" s="3"/>
      <c r="DK783" s="3"/>
      <c r="DL783" s="3"/>
      <c r="DM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c r="CS784" s="3"/>
      <c r="CT784" s="3"/>
      <c r="CU784" s="3"/>
      <c r="CV784" s="3"/>
      <c r="CW784" s="3"/>
      <c r="CX784" s="3"/>
      <c r="CY784" s="3"/>
      <c r="CZ784" s="3"/>
      <c r="DA784" s="3"/>
      <c r="DB784" s="3"/>
      <c r="DC784" s="3"/>
      <c r="DD784" s="3"/>
      <c r="DE784" s="3"/>
      <c r="DF784" s="3"/>
      <c r="DG784" s="3"/>
      <c r="DH784" s="3"/>
      <c r="DI784" s="3"/>
      <c r="DJ784" s="3"/>
      <c r="DK784" s="3"/>
      <c r="DL784" s="3"/>
      <c r="DM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c r="CS785" s="3"/>
      <c r="CT785" s="3"/>
      <c r="CU785" s="3"/>
      <c r="CV785" s="3"/>
      <c r="CW785" s="3"/>
      <c r="CX785" s="3"/>
      <c r="CY785" s="3"/>
      <c r="CZ785" s="3"/>
      <c r="DA785" s="3"/>
      <c r="DB785" s="3"/>
      <c r="DC785" s="3"/>
      <c r="DD785" s="3"/>
      <c r="DE785" s="3"/>
      <c r="DF785" s="3"/>
      <c r="DG785" s="3"/>
      <c r="DH785" s="3"/>
      <c r="DI785" s="3"/>
      <c r="DJ785" s="3"/>
      <c r="DK785" s="3"/>
      <c r="DL785" s="3"/>
      <c r="DM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c r="CD786" s="3"/>
      <c r="CE786" s="3"/>
      <c r="CF786" s="3"/>
      <c r="CG786" s="3"/>
      <c r="CH786" s="3"/>
      <c r="CI786" s="3"/>
      <c r="CJ786" s="3"/>
      <c r="CK786" s="3"/>
      <c r="CL786" s="3"/>
      <c r="CM786" s="3"/>
      <c r="CN786" s="3"/>
      <c r="CO786" s="3"/>
      <c r="CP786" s="3"/>
      <c r="CQ786" s="3"/>
      <c r="CR786" s="3"/>
      <c r="CS786" s="3"/>
      <c r="CT786" s="3"/>
      <c r="CU786" s="3"/>
      <c r="CV786" s="3"/>
      <c r="CW786" s="3"/>
      <c r="CX786" s="3"/>
      <c r="CY786" s="3"/>
      <c r="CZ786" s="3"/>
      <c r="DA786" s="3"/>
      <c r="DB786" s="3"/>
      <c r="DC786" s="3"/>
      <c r="DD786" s="3"/>
      <c r="DE786" s="3"/>
      <c r="DF786" s="3"/>
      <c r="DG786" s="3"/>
      <c r="DH786" s="3"/>
      <c r="DI786" s="3"/>
      <c r="DJ786" s="3"/>
      <c r="DK786" s="3"/>
      <c r="DL786" s="3"/>
      <c r="DM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c r="CD787" s="3"/>
      <c r="CE787" s="3"/>
      <c r="CF787" s="3"/>
      <c r="CG787" s="3"/>
      <c r="CH787" s="3"/>
      <c r="CI787" s="3"/>
      <c r="CJ787" s="3"/>
      <c r="CK787" s="3"/>
      <c r="CL787" s="3"/>
      <c r="CM787" s="3"/>
      <c r="CN787" s="3"/>
      <c r="CO787" s="3"/>
      <c r="CP787" s="3"/>
      <c r="CQ787" s="3"/>
      <c r="CR787" s="3"/>
      <c r="CS787" s="3"/>
      <c r="CT787" s="3"/>
      <c r="CU787" s="3"/>
      <c r="CV787" s="3"/>
      <c r="CW787" s="3"/>
      <c r="CX787" s="3"/>
      <c r="CY787" s="3"/>
      <c r="CZ787" s="3"/>
      <c r="DA787" s="3"/>
      <c r="DB787" s="3"/>
      <c r="DC787" s="3"/>
      <c r="DD787" s="3"/>
      <c r="DE787" s="3"/>
      <c r="DF787" s="3"/>
      <c r="DG787" s="3"/>
      <c r="DH787" s="3"/>
      <c r="DI787" s="3"/>
      <c r="DJ787" s="3"/>
      <c r="DK787" s="3"/>
      <c r="DL787" s="3"/>
      <c r="DM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c r="CS788" s="3"/>
      <c r="CT788" s="3"/>
      <c r="CU788" s="3"/>
      <c r="CV788" s="3"/>
      <c r="CW788" s="3"/>
      <c r="CX788" s="3"/>
      <c r="CY788" s="3"/>
      <c r="CZ788" s="3"/>
      <c r="DA788" s="3"/>
      <c r="DB788" s="3"/>
      <c r="DC788" s="3"/>
      <c r="DD788" s="3"/>
      <c r="DE788" s="3"/>
      <c r="DF788" s="3"/>
      <c r="DG788" s="3"/>
      <c r="DH788" s="3"/>
      <c r="DI788" s="3"/>
      <c r="DJ788" s="3"/>
      <c r="DK788" s="3"/>
      <c r="DL788" s="3"/>
      <c r="DM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c r="CS789" s="3"/>
      <c r="CT789" s="3"/>
      <c r="CU789" s="3"/>
      <c r="CV789" s="3"/>
      <c r="CW789" s="3"/>
      <c r="CX789" s="3"/>
      <c r="CY789" s="3"/>
      <c r="CZ789" s="3"/>
      <c r="DA789" s="3"/>
      <c r="DB789" s="3"/>
      <c r="DC789" s="3"/>
      <c r="DD789" s="3"/>
      <c r="DE789" s="3"/>
      <c r="DF789" s="3"/>
      <c r="DG789" s="3"/>
      <c r="DH789" s="3"/>
      <c r="DI789" s="3"/>
      <c r="DJ789" s="3"/>
      <c r="DK789" s="3"/>
      <c r="DL789" s="3"/>
      <c r="DM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c r="CS790" s="3"/>
      <c r="CT790" s="3"/>
      <c r="CU790" s="3"/>
      <c r="CV790" s="3"/>
      <c r="CW790" s="3"/>
      <c r="CX790" s="3"/>
      <c r="CY790" s="3"/>
      <c r="CZ790" s="3"/>
      <c r="DA790" s="3"/>
      <c r="DB790" s="3"/>
      <c r="DC790" s="3"/>
      <c r="DD790" s="3"/>
      <c r="DE790" s="3"/>
      <c r="DF790" s="3"/>
      <c r="DG790" s="3"/>
      <c r="DH790" s="3"/>
      <c r="DI790" s="3"/>
      <c r="DJ790" s="3"/>
      <c r="DK790" s="3"/>
      <c r="DL790" s="3"/>
      <c r="DM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c r="CS791" s="3"/>
      <c r="CT791" s="3"/>
      <c r="CU791" s="3"/>
      <c r="CV791" s="3"/>
      <c r="CW791" s="3"/>
      <c r="CX791" s="3"/>
      <c r="CY791" s="3"/>
      <c r="CZ791" s="3"/>
      <c r="DA791" s="3"/>
      <c r="DB791" s="3"/>
      <c r="DC791" s="3"/>
      <c r="DD791" s="3"/>
      <c r="DE791" s="3"/>
      <c r="DF791" s="3"/>
      <c r="DG791" s="3"/>
      <c r="DH791" s="3"/>
      <c r="DI791" s="3"/>
      <c r="DJ791" s="3"/>
      <c r="DK791" s="3"/>
      <c r="DL791" s="3"/>
      <c r="DM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c r="CS792" s="3"/>
      <c r="CT792" s="3"/>
      <c r="CU792" s="3"/>
      <c r="CV792" s="3"/>
      <c r="CW792" s="3"/>
      <c r="CX792" s="3"/>
      <c r="CY792" s="3"/>
      <c r="CZ792" s="3"/>
      <c r="DA792" s="3"/>
      <c r="DB792" s="3"/>
      <c r="DC792" s="3"/>
      <c r="DD792" s="3"/>
      <c r="DE792" s="3"/>
      <c r="DF792" s="3"/>
      <c r="DG792" s="3"/>
      <c r="DH792" s="3"/>
      <c r="DI792" s="3"/>
      <c r="DJ792" s="3"/>
      <c r="DK792" s="3"/>
      <c r="DL792" s="3"/>
      <c r="DM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c r="CS793" s="3"/>
      <c r="CT793" s="3"/>
      <c r="CU793" s="3"/>
      <c r="CV793" s="3"/>
      <c r="CW793" s="3"/>
      <c r="CX793" s="3"/>
      <c r="CY793" s="3"/>
      <c r="CZ793" s="3"/>
      <c r="DA793" s="3"/>
      <c r="DB793" s="3"/>
      <c r="DC793" s="3"/>
      <c r="DD793" s="3"/>
      <c r="DE793" s="3"/>
      <c r="DF793" s="3"/>
      <c r="DG793" s="3"/>
      <c r="DH793" s="3"/>
      <c r="DI793" s="3"/>
      <c r="DJ793" s="3"/>
      <c r="DK793" s="3"/>
      <c r="DL793" s="3"/>
      <c r="DM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c r="CS794" s="3"/>
      <c r="CT794" s="3"/>
      <c r="CU794" s="3"/>
      <c r="CV794" s="3"/>
      <c r="CW794" s="3"/>
      <c r="CX794" s="3"/>
      <c r="CY794" s="3"/>
      <c r="CZ794" s="3"/>
      <c r="DA794" s="3"/>
      <c r="DB794" s="3"/>
      <c r="DC794" s="3"/>
      <c r="DD794" s="3"/>
      <c r="DE794" s="3"/>
      <c r="DF794" s="3"/>
      <c r="DG794" s="3"/>
      <c r="DH794" s="3"/>
      <c r="DI794" s="3"/>
      <c r="DJ794" s="3"/>
      <c r="DK794" s="3"/>
      <c r="DL794" s="3"/>
      <c r="DM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c r="CS795" s="3"/>
      <c r="CT795" s="3"/>
      <c r="CU795" s="3"/>
      <c r="CV795" s="3"/>
      <c r="CW795" s="3"/>
      <c r="CX795" s="3"/>
      <c r="CY795" s="3"/>
      <c r="CZ795" s="3"/>
      <c r="DA795" s="3"/>
      <c r="DB795" s="3"/>
      <c r="DC795" s="3"/>
      <c r="DD795" s="3"/>
      <c r="DE795" s="3"/>
      <c r="DF795" s="3"/>
      <c r="DG795" s="3"/>
      <c r="DH795" s="3"/>
      <c r="DI795" s="3"/>
      <c r="DJ795" s="3"/>
      <c r="DK795" s="3"/>
      <c r="DL795" s="3"/>
      <c r="DM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c r="CS796" s="3"/>
      <c r="CT796" s="3"/>
      <c r="CU796" s="3"/>
      <c r="CV796" s="3"/>
      <c r="CW796" s="3"/>
      <c r="CX796" s="3"/>
      <c r="CY796" s="3"/>
      <c r="CZ796" s="3"/>
      <c r="DA796" s="3"/>
      <c r="DB796" s="3"/>
      <c r="DC796" s="3"/>
      <c r="DD796" s="3"/>
      <c r="DE796" s="3"/>
      <c r="DF796" s="3"/>
      <c r="DG796" s="3"/>
      <c r="DH796" s="3"/>
      <c r="DI796" s="3"/>
      <c r="DJ796" s="3"/>
      <c r="DK796" s="3"/>
      <c r="DL796" s="3"/>
      <c r="DM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c r="CS797" s="3"/>
      <c r="CT797" s="3"/>
      <c r="CU797" s="3"/>
      <c r="CV797" s="3"/>
      <c r="CW797" s="3"/>
      <c r="CX797" s="3"/>
      <c r="CY797" s="3"/>
      <c r="CZ797" s="3"/>
      <c r="DA797" s="3"/>
      <c r="DB797" s="3"/>
      <c r="DC797" s="3"/>
      <c r="DD797" s="3"/>
      <c r="DE797" s="3"/>
      <c r="DF797" s="3"/>
      <c r="DG797" s="3"/>
      <c r="DH797" s="3"/>
      <c r="DI797" s="3"/>
      <c r="DJ797" s="3"/>
      <c r="DK797" s="3"/>
      <c r="DL797" s="3"/>
      <c r="DM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c r="CS798" s="3"/>
      <c r="CT798" s="3"/>
      <c r="CU798" s="3"/>
      <c r="CV798" s="3"/>
      <c r="CW798" s="3"/>
      <c r="CX798" s="3"/>
      <c r="CY798" s="3"/>
      <c r="CZ798" s="3"/>
      <c r="DA798" s="3"/>
      <c r="DB798" s="3"/>
      <c r="DC798" s="3"/>
      <c r="DD798" s="3"/>
      <c r="DE798" s="3"/>
      <c r="DF798" s="3"/>
      <c r="DG798" s="3"/>
      <c r="DH798" s="3"/>
      <c r="DI798" s="3"/>
      <c r="DJ798" s="3"/>
      <c r="DK798" s="3"/>
      <c r="DL798" s="3"/>
      <c r="DM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c r="CS799" s="3"/>
      <c r="CT799" s="3"/>
      <c r="CU799" s="3"/>
      <c r="CV799" s="3"/>
      <c r="CW799" s="3"/>
      <c r="CX799" s="3"/>
      <c r="CY799" s="3"/>
      <c r="CZ799" s="3"/>
      <c r="DA799" s="3"/>
      <c r="DB799" s="3"/>
      <c r="DC799" s="3"/>
      <c r="DD799" s="3"/>
      <c r="DE799" s="3"/>
      <c r="DF799" s="3"/>
      <c r="DG799" s="3"/>
      <c r="DH799" s="3"/>
      <c r="DI799" s="3"/>
      <c r="DJ799" s="3"/>
      <c r="DK799" s="3"/>
      <c r="DL799" s="3"/>
      <c r="DM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c r="CS800" s="3"/>
      <c r="CT800" s="3"/>
      <c r="CU800" s="3"/>
      <c r="CV800" s="3"/>
      <c r="CW800" s="3"/>
      <c r="CX800" s="3"/>
      <c r="CY800" s="3"/>
      <c r="CZ800" s="3"/>
      <c r="DA800" s="3"/>
      <c r="DB800" s="3"/>
      <c r="DC800" s="3"/>
      <c r="DD800" s="3"/>
      <c r="DE800" s="3"/>
      <c r="DF800" s="3"/>
      <c r="DG800" s="3"/>
      <c r="DH800" s="3"/>
      <c r="DI800" s="3"/>
      <c r="DJ800" s="3"/>
      <c r="DK800" s="3"/>
      <c r="DL800" s="3"/>
      <c r="DM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c r="CS801" s="3"/>
      <c r="CT801" s="3"/>
      <c r="CU801" s="3"/>
      <c r="CV801" s="3"/>
      <c r="CW801" s="3"/>
      <c r="CX801" s="3"/>
      <c r="CY801" s="3"/>
      <c r="CZ801" s="3"/>
      <c r="DA801" s="3"/>
      <c r="DB801" s="3"/>
      <c r="DC801" s="3"/>
      <c r="DD801" s="3"/>
      <c r="DE801" s="3"/>
      <c r="DF801" s="3"/>
      <c r="DG801" s="3"/>
      <c r="DH801" s="3"/>
      <c r="DI801" s="3"/>
      <c r="DJ801" s="3"/>
      <c r="DK801" s="3"/>
      <c r="DL801" s="3"/>
      <c r="DM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c r="CS802" s="3"/>
      <c r="CT802" s="3"/>
      <c r="CU802" s="3"/>
      <c r="CV802" s="3"/>
      <c r="CW802" s="3"/>
      <c r="CX802" s="3"/>
      <c r="CY802" s="3"/>
      <c r="CZ802" s="3"/>
      <c r="DA802" s="3"/>
      <c r="DB802" s="3"/>
      <c r="DC802" s="3"/>
      <c r="DD802" s="3"/>
      <c r="DE802" s="3"/>
      <c r="DF802" s="3"/>
      <c r="DG802" s="3"/>
      <c r="DH802" s="3"/>
      <c r="DI802" s="3"/>
      <c r="DJ802" s="3"/>
      <c r="DK802" s="3"/>
      <c r="DL802" s="3"/>
      <c r="DM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c r="CS803" s="3"/>
      <c r="CT803" s="3"/>
      <c r="CU803" s="3"/>
      <c r="CV803" s="3"/>
      <c r="CW803" s="3"/>
      <c r="CX803" s="3"/>
      <c r="CY803" s="3"/>
      <c r="CZ803" s="3"/>
      <c r="DA803" s="3"/>
      <c r="DB803" s="3"/>
      <c r="DC803" s="3"/>
      <c r="DD803" s="3"/>
      <c r="DE803" s="3"/>
      <c r="DF803" s="3"/>
      <c r="DG803" s="3"/>
      <c r="DH803" s="3"/>
      <c r="DI803" s="3"/>
      <c r="DJ803" s="3"/>
      <c r="DK803" s="3"/>
      <c r="DL803" s="3"/>
      <c r="DM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c r="CS804" s="3"/>
      <c r="CT804" s="3"/>
      <c r="CU804" s="3"/>
      <c r="CV804" s="3"/>
      <c r="CW804" s="3"/>
      <c r="CX804" s="3"/>
      <c r="CY804" s="3"/>
      <c r="CZ804" s="3"/>
      <c r="DA804" s="3"/>
      <c r="DB804" s="3"/>
      <c r="DC804" s="3"/>
      <c r="DD804" s="3"/>
      <c r="DE804" s="3"/>
      <c r="DF804" s="3"/>
      <c r="DG804" s="3"/>
      <c r="DH804" s="3"/>
      <c r="DI804" s="3"/>
      <c r="DJ804" s="3"/>
      <c r="DK804" s="3"/>
      <c r="DL804" s="3"/>
      <c r="DM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c r="CS805" s="3"/>
      <c r="CT805" s="3"/>
      <c r="CU805" s="3"/>
      <c r="CV805" s="3"/>
      <c r="CW805" s="3"/>
      <c r="CX805" s="3"/>
      <c r="CY805" s="3"/>
      <c r="CZ805" s="3"/>
      <c r="DA805" s="3"/>
      <c r="DB805" s="3"/>
      <c r="DC805" s="3"/>
      <c r="DD805" s="3"/>
      <c r="DE805" s="3"/>
      <c r="DF805" s="3"/>
      <c r="DG805" s="3"/>
      <c r="DH805" s="3"/>
      <c r="DI805" s="3"/>
      <c r="DJ805" s="3"/>
      <c r="DK805" s="3"/>
      <c r="DL805" s="3"/>
      <c r="DM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c r="CS806" s="3"/>
      <c r="CT806" s="3"/>
      <c r="CU806" s="3"/>
      <c r="CV806" s="3"/>
      <c r="CW806" s="3"/>
      <c r="CX806" s="3"/>
      <c r="CY806" s="3"/>
      <c r="CZ806" s="3"/>
      <c r="DA806" s="3"/>
      <c r="DB806" s="3"/>
      <c r="DC806" s="3"/>
      <c r="DD806" s="3"/>
      <c r="DE806" s="3"/>
      <c r="DF806" s="3"/>
      <c r="DG806" s="3"/>
      <c r="DH806" s="3"/>
      <c r="DI806" s="3"/>
      <c r="DJ806" s="3"/>
      <c r="DK806" s="3"/>
      <c r="DL806" s="3"/>
      <c r="DM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c r="CS807" s="3"/>
      <c r="CT807" s="3"/>
      <c r="CU807" s="3"/>
      <c r="CV807" s="3"/>
      <c r="CW807" s="3"/>
      <c r="CX807" s="3"/>
      <c r="CY807" s="3"/>
      <c r="CZ807" s="3"/>
      <c r="DA807" s="3"/>
      <c r="DB807" s="3"/>
      <c r="DC807" s="3"/>
      <c r="DD807" s="3"/>
      <c r="DE807" s="3"/>
      <c r="DF807" s="3"/>
      <c r="DG807" s="3"/>
      <c r="DH807" s="3"/>
      <c r="DI807" s="3"/>
      <c r="DJ807" s="3"/>
      <c r="DK807" s="3"/>
      <c r="DL807" s="3"/>
      <c r="DM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c r="CS808" s="3"/>
      <c r="CT808" s="3"/>
      <c r="CU808" s="3"/>
      <c r="CV808" s="3"/>
      <c r="CW808" s="3"/>
      <c r="CX808" s="3"/>
      <c r="CY808" s="3"/>
      <c r="CZ808" s="3"/>
      <c r="DA808" s="3"/>
      <c r="DB808" s="3"/>
      <c r="DC808" s="3"/>
      <c r="DD808" s="3"/>
      <c r="DE808" s="3"/>
      <c r="DF808" s="3"/>
      <c r="DG808" s="3"/>
      <c r="DH808" s="3"/>
      <c r="DI808" s="3"/>
      <c r="DJ808" s="3"/>
      <c r="DK808" s="3"/>
      <c r="DL808" s="3"/>
      <c r="DM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c r="CS809" s="3"/>
      <c r="CT809" s="3"/>
      <c r="CU809" s="3"/>
      <c r="CV809" s="3"/>
      <c r="CW809" s="3"/>
      <c r="CX809" s="3"/>
      <c r="CY809" s="3"/>
      <c r="CZ809" s="3"/>
      <c r="DA809" s="3"/>
      <c r="DB809" s="3"/>
      <c r="DC809" s="3"/>
      <c r="DD809" s="3"/>
      <c r="DE809" s="3"/>
      <c r="DF809" s="3"/>
      <c r="DG809" s="3"/>
      <c r="DH809" s="3"/>
      <c r="DI809" s="3"/>
      <c r="DJ809" s="3"/>
      <c r="DK809" s="3"/>
      <c r="DL809" s="3"/>
      <c r="DM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c r="CS810" s="3"/>
      <c r="CT810" s="3"/>
      <c r="CU810" s="3"/>
      <c r="CV810" s="3"/>
      <c r="CW810" s="3"/>
      <c r="CX810" s="3"/>
      <c r="CY810" s="3"/>
      <c r="CZ810" s="3"/>
      <c r="DA810" s="3"/>
      <c r="DB810" s="3"/>
      <c r="DC810" s="3"/>
      <c r="DD810" s="3"/>
      <c r="DE810" s="3"/>
      <c r="DF810" s="3"/>
      <c r="DG810" s="3"/>
      <c r="DH810" s="3"/>
      <c r="DI810" s="3"/>
      <c r="DJ810" s="3"/>
      <c r="DK810" s="3"/>
      <c r="DL810" s="3"/>
      <c r="DM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c r="CS811" s="3"/>
      <c r="CT811" s="3"/>
      <c r="CU811" s="3"/>
      <c r="CV811" s="3"/>
      <c r="CW811" s="3"/>
      <c r="CX811" s="3"/>
      <c r="CY811" s="3"/>
      <c r="CZ811" s="3"/>
      <c r="DA811" s="3"/>
      <c r="DB811" s="3"/>
      <c r="DC811" s="3"/>
      <c r="DD811" s="3"/>
      <c r="DE811" s="3"/>
      <c r="DF811" s="3"/>
      <c r="DG811" s="3"/>
      <c r="DH811" s="3"/>
      <c r="DI811" s="3"/>
      <c r="DJ811" s="3"/>
      <c r="DK811" s="3"/>
      <c r="DL811" s="3"/>
      <c r="DM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c r="CS812" s="3"/>
      <c r="CT812" s="3"/>
      <c r="CU812" s="3"/>
      <c r="CV812" s="3"/>
      <c r="CW812" s="3"/>
      <c r="CX812" s="3"/>
      <c r="CY812" s="3"/>
      <c r="CZ812" s="3"/>
      <c r="DA812" s="3"/>
      <c r="DB812" s="3"/>
      <c r="DC812" s="3"/>
      <c r="DD812" s="3"/>
      <c r="DE812" s="3"/>
      <c r="DF812" s="3"/>
      <c r="DG812" s="3"/>
      <c r="DH812" s="3"/>
      <c r="DI812" s="3"/>
      <c r="DJ812" s="3"/>
      <c r="DK812" s="3"/>
      <c r="DL812" s="3"/>
      <c r="DM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c r="CS813" s="3"/>
      <c r="CT813" s="3"/>
      <c r="CU813" s="3"/>
      <c r="CV813" s="3"/>
      <c r="CW813" s="3"/>
      <c r="CX813" s="3"/>
      <c r="CY813" s="3"/>
      <c r="CZ813" s="3"/>
      <c r="DA813" s="3"/>
      <c r="DB813" s="3"/>
      <c r="DC813" s="3"/>
      <c r="DD813" s="3"/>
      <c r="DE813" s="3"/>
      <c r="DF813" s="3"/>
      <c r="DG813" s="3"/>
      <c r="DH813" s="3"/>
      <c r="DI813" s="3"/>
      <c r="DJ813" s="3"/>
      <c r="DK813" s="3"/>
      <c r="DL813" s="3"/>
      <c r="DM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c r="CS814" s="3"/>
      <c r="CT814" s="3"/>
      <c r="CU814" s="3"/>
      <c r="CV814" s="3"/>
      <c r="CW814" s="3"/>
      <c r="CX814" s="3"/>
      <c r="CY814" s="3"/>
      <c r="CZ814" s="3"/>
      <c r="DA814" s="3"/>
      <c r="DB814" s="3"/>
      <c r="DC814" s="3"/>
      <c r="DD814" s="3"/>
      <c r="DE814" s="3"/>
      <c r="DF814" s="3"/>
      <c r="DG814" s="3"/>
      <c r="DH814" s="3"/>
      <c r="DI814" s="3"/>
      <c r="DJ814" s="3"/>
      <c r="DK814" s="3"/>
      <c r="DL814" s="3"/>
      <c r="DM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c r="DI815" s="3"/>
      <c r="DJ815" s="3"/>
      <c r="DK815" s="3"/>
      <c r="DL815" s="3"/>
      <c r="DM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c r="DI816" s="3"/>
      <c r="DJ816" s="3"/>
      <c r="DK816" s="3"/>
      <c r="DL816" s="3"/>
      <c r="DM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c r="CS817" s="3"/>
      <c r="CT817" s="3"/>
      <c r="CU817" s="3"/>
      <c r="CV817" s="3"/>
      <c r="CW817" s="3"/>
      <c r="CX817" s="3"/>
      <c r="CY817" s="3"/>
      <c r="CZ817" s="3"/>
      <c r="DA817" s="3"/>
      <c r="DB817" s="3"/>
      <c r="DC817" s="3"/>
      <c r="DD817" s="3"/>
      <c r="DE817" s="3"/>
      <c r="DF817" s="3"/>
      <c r="DG817" s="3"/>
      <c r="DH817" s="3"/>
      <c r="DI817" s="3"/>
      <c r="DJ817" s="3"/>
      <c r="DK817" s="3"/>
      <c r="DL817" s="3"/>
      <c r="DM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c r="CS818" s="3"/>
      <c r="CT818" s="3"/>
      <c r="CU818" s="3"/>
      <c r="CV818" s="3"/>
      <c r="CW818" s="3"/>
      <c r="CX818" s="3"/>
      <c r="CY818" s="3"/>
      <c r="CZ818" s="3"/>
      <c r="DA818" s="3"/>
      <c r="DB818" s="3"/>
      <c r="DC818" s="3"/>
      <c r="DD818" s="3"/>
      <c r="DE818" s="3"/>
      <c r="DF818" s="3"/>
      <c r="DG818" s="3"/>
      <c r="DH818" s="3"/>
      <c r="DI818" s="3"/>
      <c r="DJ818" s="3"/>
      <c r="DK818" s="3"/>
      <c r="DL818" s="3"/>
      <c r="DM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c r="CS819" s="3"/>
      <c r="CT819" s="3"/>
      <c r="CU819" s="3"/>
      <c r="CV819" s="3"/>
      <c r="CW819" s="3"/>
      <c r="CX819" s="3"/>
      <c r="CY819" s="3"/>
      <c r="CZ819" s="3"/>
      <c r="DA819" s="3"/>
      <c r="DB819" s="3"/>
      <c r="DC819" s="3"/>
      <c r="DD819" s="3"/>
      <c r="DE819" s="3"/>
      <c r="DF819" s="3"/>
      <c r="DG819" s="3"/>
      <c r="DH819" s="3"/>
      <c r="DI819" s="3"/>
      <c r="DJ819" s="3"/>
      <c r="DK819" s="3"/>
      <c r="DL819" s="3"/>
      <c r="DM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c r="CS821" s="3"/>
      <c r="CT821" s="3"/>
      <c r="CU821" s="3"/>
      <c r="CV821" s="3"/>
      <c r="CW821" s="3"/>
      <c r="CX821" s="3"/>
      <c r="CY821" s="3"/>
      <c r="CZ821" s="3"/>
      <c r="DA821" s="3"/>
      <c r="DB821" s="3"/>
      <c r="DC821" s="3"/>
      <c r="DD821" s="3"/>
      <c r="DE821" s="3"/>
      <c r="DF821" s="3"/>
      <c r="DG821" s="3"/>
      <c r="DH821" s="3"/>
      <c r="DI821" s="3"/>
      <c r="DJ821" s="3"/>
      <c r="DK821" s="3"/>
      <c r="DL821" s="3"/>
      <c r="DM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c r="CS822" s="3"/>
      <c r="CT822" s="3"/>
      <c r="CU822" s="3"/>
      <c r="CV822" s="3"/>
      <c r="CW822" s="3"/>
      <c r="CX822" s="3"/>
      <c r="CY822" s="3"/>
      <c r="CZ822" s="3"/>
      <c r="DA822" s="3"/>
      <c r="DB822" s="3"/>
      <c r="DC822" s="3"/>
      <c r="DD822" s="3"/>
      <c r="DE822" s="3"/>
      <c r="DF822" s="3"/>
      <c r="DG822" s="3"/>
      <c r="DH822" s="3"/>
      <c r="DI822" s="3"/>
      <c r="DJ822" s="3"/>
      <c r="DK822" s="3"/>
      <c r="DL822" s="3"/>
      <c r="DM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c r="CS823" s="3"/>
      <c r="CT823" s="3"/>
      <c r="CU823" s="3"/>
      <c r="CV823" s="3"/>
      <c r="CW823" s="3"/>
      <c r="CX823" s="3"/>
      <c r="CY823" s="3"/>
      <c r="CZ823" s="3"/>
      <c r="DA823" s="3"/>
      <c r="DB823" s="3"/>
      <c r="DC823" s="3"/>
      <c r="DD823" s="3"/>
      <c r="DE823" s="3"/>
      <c r="DF823" s="3"/>
      <c r="DG823" s="3"/>
      <c r="DH823" s="3"/>
      <c r="DI823" s="3"/>
      <c r="DJ823" s="3"/>
      <c r="DK823" s="3"/>
      <c r="DL823" s="3"/>
      <c r="DM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c r="CS824" s="3"/>
      <c r="CT824" s="3"/>
      <c r="CU824" s="3"/>
      <c r="CV824" s="3"/>
      <c r="CW824" s="3"/>
      <c r="CX824" s="3"/>
      <c r="CY824" s="3"/>
      <c r="CZ824" s="3"/>
      <c r="DA824" s="3"/>
      <c r="DB824" s="3"/>
      <c r="DC824" s="3"/>
      <c r="DD824" s="3"/>
      <c r="DE824" s="3"/>
      <c r="DF824" s="3"/>
      <c r="DG824" s="3"/>
      <c r="DH824" s="3"/>
      <c r="DI824" s="3"/>
      <c r="DJ824" s="3"/>
      <c r="DK824" s="3"/>
      <c r="DL824" s="3"/>
      <c r="DM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c r="CS825" s="3"/>
      <c r="CT825" s="3"/>
      <c r="CU825" s="3"/>
      <c r="CV825" s="3"/>
      <c r="CW825" s="3"/>
      <c r="CX825" s="3"/>
      <c r="CY825" s="3"/>
      <c r="CZ825" s="3"/>
      <c r="DA825" s="3"/>
      <c r="DB825" s="3"/>
      <c r="DC825" s="3"/>
      <c r="DD825" s="3"/>
      <c r="DE825" s="3"/>
      <c r="DF825" s="3"/>
      <c r="DG825" s="3"/>
      <c r="DH825" s="3"/>
      <c r="DI825" s="3"/>
      <c r="DJ825" s="3"/>
      <c r="DK825" s="3"/>
      <c r="DL825" s="3"/>
      <c r="DM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c r="CS826" s="3"/>
      <c r="CT826" s="3"/>
      <c r="CU826" s="3"/>
      <c r="CV826" s="3"/>
      <c r="CW826" s="3"/>
      <c r="CX826" s="3"/>
      <c r="CY826" s="3"/>
      <c r="CZ826" s="3"/>
      <c r="DA826" s="3"/>
      <c r="DB826" s="3"/>
      <c r="DC826" s="3"/>
      <c r="DD826" s="3"/>
      <c r="DE826" s="3"/>
      <c r="DF826" s="3"/>
      <c r="DG826" s="3"/>
      <c r="DH826" s="3"/>
      <c r="DI826" s="3"/>
      <c r="DJ826" s="3"/>
      <c r="DK826" s="3"/>
      <c r="DL826" s="3"/>
      <c r="DM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c r="CS827" s="3"/>
      <c r="CT827" s="3"/>
      <c r="CU827" s="3"/>
      <c r="CV827" s="3"/>
      <c r="CW827" s="3"/>
      <c r="CX827" s="3"/>
      <c r="CY827" s="3"/>
      <c r="CZ827" s="3"/>
      <c r="DA827" s="3"/>
      <c r="DB827" s="3"/>
      <c r="DC827" s="3"/>
      <c r="DD827" s="3"/>
      <c r="DE827" s="3"/>
      <c r="DF827" s="3"/>
      <c r="DG827" s="3"/>
      <c r="DH827" s="3"/>
      <c r="DI827" s="3"/>
      <c r="DJ827" s="3"/>
      <c r="DK827" s="3"/>
      <c r="DL827" s="3"/>
      <c r="DM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c r="DI828" s="3"/>
      <c r="DJ828" s="3"/>
      <c r="DK828" s="3"/>
      <c r="DL828" s="3"/>
      <c r="DM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c r="DI829" s="3"/>
      <c r="DJ829" s="3"/>
      <c r="DK829" s="3"/>
      <c r="DL829" s="3"/>
      <c r="DM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c r="DI830" s="3"/>
      <c r="DJ830" s="3"/>
      <c r="DK830" s="3"/>
      <c r="DL830" s="3"/>
      <c r="DM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c r="CS831" s="3"/>
      <c r="CT831" s="3"/>
      <c r="CU831" s="3"/>
      <c r="CV831" s="3"/>
      <c r="CW831" s="3"/>
      <c r="CX831" s="3"/>
      <c r="CY831" s="3"/>
      <c r="CZ831" s="3"/>
      <c r="DA831" s="3"/>
      <c r="DB831" s="3"/>
      <c r="DC831" s="3"/>
      <c r="DD831" s="3"/>
      <c r="DE831" s="3"/>
      <c r="DF831" s="3"/>
      <c r="DG831" s="3"/>
      <c r="DH831" s="3"/>
      <c r="DI831" s="3"/>
      <c r="DJ831" s="3"/>
      <c r="DK831" s="3"/>
      <c r="DL831" s="3"/>
      <c r="DM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c r="CS832" s="3"/>
      <c r="CT832" s="3"/>
      <c r="CU832" s="3"/>
      <c r="CV832" s="3"/>
      <c r="CW832" s="3"/>
      <c r="CX832" s="3"/>
      <c r="CY832" s="3"/>
      <c r="CZ832" s="3"/>
      <c r="DA832" s="3"/>
      <c r="DB832" s="3"/>
      <c r="DC832" s="3"/>
      <c r="DD832" s="3"/>
      <c r="DE832" s="3"/>
      <c r="DF832" s="3"/>
      <c r="DG832" s="3"/>
      <c r="DH832" s="3"/>
      <c r="DI832" s="3"/>
      <c r="DJ832" s="3"/>
      <c r="DK832" s="3"/>
      <c r="DL832" s="3"/>
      <c r="DM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c r="CS833" s="3"/>
      <c r="CT833" s="3"/>
      <c r="CU833" s="3"/>
      <c r="CV833" s="3"/>
      <c r="CW833" s="3"/>
      <c r="CX833" s="3"/>
      <c r="CY833" s="3"/>
      <c r="CZ833" s="3"/>
      <c r="DA833" s="3"/>
      <c r="DB833" s="3"/>
      <c r="DC833" s="3"/>
      <c r="DD833" s="3"/>
      <c r="DE833" s="3"/>
      <c r="DF833" s="3"/>
      <c r="DG833" s="3"/>
      <c r="DH833" s="3"/>
      <c r="DI833" s="3"/>
      <c r="DJ833" s="3"/>
      <c r="DK833" s="3"/>
      <c r="DL833" s="3"/>
      <c r="DM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c r="CS834" s="3"/>
      <c r="CT834" s="3"/>
      <c r="CU834" s="3"/>
      <c r="CV834" s="3"/>
      <c r="CW834" s="3"/>
      <c r="CX834" s="3"/>
      <c r="CY834" s="3"/>
      <c r="CZ834" s="3"/>
      <c r="DA834" s="3"/>
      <c r="DB834" s="3"/>
      <c r="DC834" s="3"/>
      <c r="DD834" s="3"/>
      <c r="DE834" s="3"/>
      <c r="DF834" s="3"/>
      <c r="DG834" s="3"/>
      <c r="DH834" s="3"/>
      <c r="DI834" s="3"/>
      <c r="DJ834" s="3"/>
      <c r="DK834" s="3"/>
      <c r="DL834" s="3"/>
      <c r="DM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c r="CS835" s="3"/>
      <c r="CT835" s="3"/>
      <c r="CU835" s="3"/>
      <c r="CV835" s="3"/>
      <c r="CW835" s="3"/>
      <c r="CX835" s="3"/>
      <c r="CY835" s="3"/>
      <c r="CZ835" s="3"/>
      <c r="DA835" s="3"/>
      <c r="DB835" s="3"/>
      <c r="DC835" s="3"/>
      <c r="DD835" s="3"/>
      <c r="DE835" s="3"/>
      <c r="DF835" s="3"/>
      <c r="DG835" s="3"/>
      <c r="DH835" s="3"/>
      <c r="DI835" s="3"/>
      <c r="DJ835" s="3"/>
      <c r="DK835" s="3"/>
      <c r="DL835" s="3"/>
      <c r="DM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c r="CS836" s="3"/>
      <c r="CT836" s="3"/>
      <c r="CU836" s="3"/>
      <c r="CV836" s="3"/>
      <c r="CW836" s="3"/>
      <c r="CX836" s="3"/>
      <c r="CY836" s="3"/>
      <c r="CZ836" s="3"/>
      <c r="DA836" s="3"/>
      <c r="DB836" s="3"/>
      <c r="DC836" s="3"/>
      <c r="DD836" s="3"/>
      <c r="DE836" s="3"/>
      <c r="DF836" s="3"/>
      <c r="DG836" s="3"/>
      <c r="DH836" s="3"/>
      <c r="DI836" s="3"/>
      <c r="DJ836" s="3"/>
      <c r="DK836" s="3"/>
      <c r="DL836" s="3"/>
      <c r="DM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c r="CS837" s="3"/>
      <c r="CT837" s="3"/>
      <c r="CU837" s="3"/>
      <c r="CV837" s="3"/>
      <c r="CW837" s="3"/>
      <c r="CX837" s="3"/>
      <c r="CY837" s="3"/>
      <c r="CZ837" s="3"/>
      <c r="DA837" s="3"/>
      <c r="DB837" s="3"/>
      <c r="DC837" s="3"/>
      <c r="DD837" s="3"/>
      <c r="DE837" s="3"/>
      <c r="DF837" s="3"/>
      <c r="DG837" s="3"/>
      <c r="DH837" s="3"/>
      <c r="DI837" s="3"/>
      <c r="DJ837" s="3"/>
      <c r="DK837" s="3"/>
      <c r="DL837" s="3"/>
      <c r="DM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c r="CS838" s="3"/>
      <c r="CT838" s="3"/>
      <c r="CU838" s="3"/>
      <c r="CV838" s="3"/>
      <c r="CW838" s="3"/>
      <c r="CX838" s="3"/>
      <c r="CY838" s="3"/>
      <c r="CZ838" s="3"/>
      <c r="DA838" s="3"/>
      <c r="DB838" s="3"/>
      <c r="DC838" s="3"/>
      <c r="DD838" s="3"/>
      <c r="DE838" s="3"/>
      <c r="DF838" s="3"/>
      <c r="DG838" s="3"/>
      <c r="DH838" s="3"/>
      <c r="DI838" s="3"/>
      <c r="DJ838" s="3"/>
      <c r="DK838" s="3"/>
      <c r="DL838" s="3"/>
      <c r="DM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c r="CS839" s="3"/>
      <c r="CT839" s="3"/>
      <c r="CU839" s="3"/>
      <c r="CV839" s="3"/>
      <c r="CW839" s="3"/>
      <c r="CX839" s="3"/>
      <c r="CY839" s="3"/>
      <c r="CZ839" s="3"/>
      <c r="DA839" s="3"/>
      <c r="DB839" s="3"/>
      <c r="DC839" s="3"/>
      <c r="DD839" s="3"/>
      <c r="DE839" s="3"/>
      <c r="DF839" s="3"/>
      <c r="DG839" s="3"/>
      <c r="DH839" s="3"/>
      <c r="DI839" s="3"/>
      <c r="DJ839" s="3"/>
      <c r="DK839" s="3"/>
      <c r="DL839" s="3"/>
      <c r="DM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c r="CS840" s="3"/>
      <c r="CT840" s="3"/>
      <c r="CU840" s="3"/>
      <c r="CV840" s="3"/>
      <c r="CW840" s="3"/>
      <c r="CX840" s="3"/>
      <c r="CY840" s="3"/>
      <c r="CZ840" s="3"/>
      <c r="DA840" s="3"/>
      <c r="DB840" s="3"/>
      <c r="DC840" s="3"/>
      <c r="DD840" s="3"/>
      <c r="DE840" s="3"/>
      <c r="DF840" s="3"/>
      <c r="DG840" s="3"/>
      <c r="DH840" s="3"/>
      <c r="DI840" s="3"/>
      <c r="DJ840" s="3"/>
      <c r="DK840" s="3"/>
      <c r="DL840" s="3"/>
      <c r="DM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c r="CS841" s="3"/>
      <c r="CT841" s="3"/>
      <c r="CU841" s="3"/>
      <c r="CV841" s="3"/>
      <c r="CW841" s="3"/>
      <c r="CX841" s="3"/>
      <c r="CY841" s="3"/>
      <c r="CZ841" s="3"/>
      <c r="DA841" s="3"/>
      <c r="DB841" s="3"/>
      <c r="DC841" s="3"/>
      <c r="DD841" s="3"/>
      <c r="DE841" s="3"/>
      <c r="DF841" s="3"/>
      <c r="DG841" s="3"/>
      <c r="DH841" s="3"/>
      <c r="DI841" s="3"/>
      <c r="DJ841" s="3"/>
      <c r="DK841" s="3"/>
      <c r="DL841" s="3"/>
      <c r="DM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c r="DI842" s="3"/>
      <c r="DJ842" s="3"/>
      <c r="DK842" s="3"/>
      <c r="DL842" s="3"/>
      <c r="DM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c r="CS843" s="3"/>
      <c r="CT843" s="3"/>
      <c r="CU843" s="3"/>
      <c r="CV843" s="3"/>
      <c r="CW843" s="3"/>
      <c r="CX843" s="3"/>
      <c r="CY843" s="3"/>
      <c r="CZ843" s="3"/>
      <c r="DA843" s="3"/>
      <c r="DB843" s="3"/>
      <c r="DC843" s="3"/>
      <c r="DD843" s="3"/>
      <c r="DE843" s="3"/>
      <c r="DF843" s="3"/>
      <c r="DG843" s="3"/>
      <c r="DH843" s="3"/>
      <c r="DI843" s="3"/>
      <c r="DJ843" s="3"/>
      <c r="DK843" s="3"/>
      <c r="DL843" s="3"/>
      <c r="DM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c r="CS844" s="3"/>
      <c r="CT844" s="3"/>
      <c r="CU844" s="3"/>
      <c r="CV844" s="3"/>
      <c r="CW844" s="3"/>
      <c r="CX844" s="3"/>
      <c r="CY844" s="3"/>
      <c r="CZ844" s="3"/>
      <c r="DA844" s="3"/>
      <c r="DB844" s="3"/>
      <c r="DC844" s="3"/>
      <c r="DD844" s="3"/>
      <c r="DE844" s="3"/>
      <c r="DF844" s="3"/>
      <c r="DG844" s="3"/>
      <c r="DH844" s="3"/>
      <c r="DI844" s="3"/>
      <c r="DJ844" s="3"/>
      <c r="DK844" s="3"/>
      <c r="DL844" s="3"/>
      <c r="DM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c r="CS845" s="3"/>
      <c r="CT845" s="3"/>
      <c r="CU845" s="3"/>
      <c r="CV845" s="3"/>
      <c r="CW845" s="3"/>
      <c r="CX845" s="3"/>
      <c r="CY845" s="3"/>
      <c r="CZ845" s="3"/>
      <c r="DA845" s="3"/>
      <c r="DB845" s="3"/>
      <c r="DC845" s="3"/>
      <c r="DD845" s="3"/>
      <c r="DE845" s="3"/>
      <c r="DF845" s="3"/>
      <c r="DG845" s="3"/>
      <c r="DH845" s="3"/>
      <c r="DI845" s="3"/>
      <c r="DJ845" s="3"/>
      <c r="DK845" s="3"/>
      <c r="DL845" s="3"/>
      <c r="DM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c r="CS846" s="3"/>
      <c r="CT846" s="3"/>
      <c r="CU846" s="3"/>
      <c r="CV846" s="3"/>
      <c r="CW846" s="3"/>
      <c r="CX846" s="3"/>
      <c r="CY846" s="3"/>
      <c r="CZ846" s="3"/>
      <c r="DA846" s="3"/>
      <c r="DB846" s="3"/>
      <c r="DC846" s="3"/>
      <c r="DD846" s="3"/>
      <c r="DE846" s="3"/>
      <c r="DF846" s="3"/>
      <c r="DG846" s="3"/>
      <c r="DH846" s="3"/>
      <c r="DI846" s="3"/>
      <c r="DJ846" s="3"/>
      <c r="DK846" s="3"/>
      <c r="DL846" s="3"/>
      <c r="DM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c r="CS847" s="3"/>
      <c r="CT847" s="3"/>
      <c r="CU847" s="3"/>
      <c r="CV847" s="3"/>
      <c r="CW847" s="3"/>
      <c r="CX847" s="3"/>
      <c r="CY847" s="3"/>
      <c r="CZ847" s="3"/>
      <c r="DA847" s="3"/>
      <c r="DB847" s="3"/>
      <c r="DC847" s="3"/>
      <c r="DD847" s="3"/>
      <c r="DE847" s="3"/>
      <c r="DF847" s="3"/>
      <c r="DG847" s="3"/>
      <c r="DH847" s="3"/>
      <c r="DI847" s="3"/>
      <c r="DJ847" s="3"/>
      <c r="DK847" s="3"/>
      <c r="DL847" s="3"/>
      <c r="DM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c r="CS848" s="3"/>
      <c r="CT848" s="3"/>
      <c r="CU848" s="3"/>
      <c r="CV848" s="3"/>
      <c r="CW848" s="3"/>
      <c r="CX848" s="3"/>
      <c r="CY848" s="3"/>
      <c r="CZ848" s="3"/>
      <c r="DA848" s="3"/>
      <c r="DB848" s="3"/>
      <c r="DC848" s="3"/>
      <c r="DD848" s="3"/>
      <c r="DE848" s="3"/>
      <c r="DF848" s="3"/>
      <c r="DG848" s="3"/>
      <c r="DH848" s="3"/>
      <c r="DI848" s="3"/>
      <c r="DJ848" s="3"/>
      <c r="DK848" s="3"/>
      <c r="DL848" s="3"/>
      <c r="DM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c r="CS849" s="3"/>
      <c r="CT849" s="3"/>
      <c r="CU849" s="3"/>
      <c r="CV849" s="3"/>
      <c r="CW849" s="3"/>
      <c r="CX849" s="3"/>
      <c r="CY849" s="3"/>
      <c r="CZ849" s="3"/>
      <c r="DA849" s="3"/>
      <c r="DB849" s="3"/>
      <c r="DC849" s="3"/>
      <c r="DD849" s="3"/>
      <c r="DE849" s="3"/>
      <c r="DF849" s="3"/>
      <c r="DG849" s="3"/>
      <c r="DH849" s="3"/>
      <c r="DI849" s="3"/>
      <c r="DJ849" s="3"/>
      <c r="DK849" s="3"/>
      <c r="DL849" s="3"/>
      <c r="DM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c r="CS850" s="3"/>
      <c r="CT850" s="3"/>
      <c r="CU850" s="3"/>
      <c r="CV850" s="3"/>
      <c r="CW850" s="3"/>
      <c r="CX850" s="3"/>
      <c r="CY850" s="3"/>
      <c r="CZ850" s="3"/>
      <c r="DA850" s="3"/>
      <c r="DB850" s="3"/>
      <c r="DC850" s="3"/>
      <c r="DD850" s="3"/>
      <c r="DE850" s="3"/>
      <c r="DF850" s="3"/>
      <c r="DG850" s="3"/>
      <c r="DH850" s="3"/>
      <c r="DI850" s="3"/>
      <c r="DJ850" s="3"/>
      <c r="DK850" s="3"/>
      <c r="DL850" s="3"/>
      <c r="DM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c r="CS851" s="3"/>
      <c r="CT851" s="3"/>
      <c r="CU851" s="3"/>
      <c r="CV851" s="3"/>
      <c r="CW851" s="3"/>
      <c r="CX851" s="3"/>
      <c r="CY851" s="3"/>
      <c r="CZ851" s="3"/>
      <c r="DA851" s="3"/>
      <c r="DB851" s="3"/>
      <c r="DC851" s="3"/>
      <c r="DD851" s="3"/>
      <c r="DE851" s="3"/>
      <c r="DF851" s="3"/>
      <c r="DG851" s="3"/>
      <c r="DH851" s="3"/>
      <c r="DI851" s="3"/>
      <c r="DJ851" s="3"/>
      <c r="DK851" s="3"/>
      <c r="DL851" s="3"/>
      <c r="DM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c r="CS852" s="3"/>
      <c r="CT852" s="3"/>
      <c r="CU852" s="3"/>
      <c r="CV852" s="3"/>
      <c r="CW852" s="3"/>
      <c r="CX852" s="3"/>
      <c r="CY852" s="3"/>
      <c r="CZ852" s="3"/>
      <c r="DA852" s="3"/>
      <c r="DB852" s="3"/>
      <c r="DC852" s="3"/>
      <c r="DD852" s="3"/>
      <c r="DE852" s="3"/>
      <c r="DF852" s="3"/>
      <c r="DG852" s="3"/>
      <c r="DH852" s="3"/>
      <c r="DI852" s="3"/>
      <c r="DJ852" s="3"/>
      <c r="DK852" s="3"/>
      <c r="DL852" s="3"/>
      <c r="DM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c r="CS853" s="3"/>
      <c r="CT853" s="3"/>
      <c r="CU853" s="3"/>
      <c r="CV853" s="3"/>
      <c r="CW853" s="3"/>
      <c r="CX853" s="3"/>
      <c r="CY853" s="3"/>
      <c r="CZ853" s="3"/>
      <c r="DA853" s="3"/>
      <c r="DB853" s="3"/>
      <c r="DC853" s="3"/>
      <c r="DD853" s="3"/>
      <c r="DE853" s="3"/>
      <c r="DF853" s="3"/>
      <c r="DG853" s="3"/>
      <c r="DH853" s="3"/>
      <c r="DI853" s="3"/>
      <c r="DJ853" s="3"/>
      <c r="DK853" s="3"/>
      <c r="DL853" s="3"/>
      <c r="DM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c r="CS854" s="3"/>
      <c r="CT854" s="3"/>
      <c r="CU854" s="3"/>
      <c r="CV854" s="3"/>
      <c r="CW854" s="3"/>
      <c r="CX854" s="3"/>
      <c r="CY854" s="3"/>
      <c r="CZ854" s="3"/>
      <c r="DA854" s="3"/>
      <c r="DB854" s="3"/>
      <c r="DC854" s="3"/>
      <c r="DD854" s="3"/>
      <c r="DE854" s="3"/>
      <c r="DF854" s="3"/>
      <c r="DG854" s="3"/>
      <c r="DH854" s="3"/>
      <c r="DI854" s="3"/>
      <c r="DJ854" s="3"/>
      <c r="DK854" s="3"/>
      <c r="DL854" s="3"/>
      <c r="DM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c r="CS855" s="3"/>
      <c r="CT855" s="3"/>
      <c r="CU855" s="3"/>
      <c r="CV855" s="3"/>
      <c r="CW855" s="3"/>
      <c r="CX855" s="3"/>
      <c r="CY855" s="3"/>
      <c r="CZ855" s="3"/>
      <c r="DA855" s="3"/>
      <c r="DB855" s="3"/>
      <c r="DC855" s="3"/>
      <c r="DD855" s="3"/>
      <c r="DE855" s="3"/>
      <c r="DF855" s="3"/>
      <c r="DG855" s="3"/>
      <c r="DH855" s="3"/>
      <c r="DI855" s="3"/>
      <c r="DJ855" s="3"/>
      <c r="DK855" s="3"/>
      <c r="DL855" s="3"/>
      <c r="DM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c r="CS856" s="3"/>
      <c r="CT856" s="3"/>
      <c r="CU856" s="3"/>
      <c r="CV856" s="3"/>
      <c r="CW856" s="3"/>
      <c r="CX856" s="3"/>
      <c r="CY856" s="3"/>
      <c r="CZ856" s="3"/>
      <c r="DA856" s="3"/>
      <c r="DB856" s="3"/>
      <c r="DC856" s="3"/>
      <c r="DD856" s="3"/>
      <c r="DE856" s="3"/>
      <c r="DF856" s="3"/>
      <c r="DG856" s="3"/>
      <c r="DH856" s="3"/>
      <c r="DI856" s="3"/>
      <c r="DJ856" s="3"/>
      <c r="DK856" s="3"/>
      <c r="DL856" s="3"/>
      <c r="DM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c r="CS857" s="3"/>
      <c r="CT857" s="3"/>
      <c r="CU857" s="3"/>
      <c r="CV857" s="3"/>
      <c r="CW857" s="3"/>
      <c r="CX857" s="3"/>
      <c r="CY857" s="3"/>
      <c r="CZ857" s="3"/>
      <c r="DA857" s="3"/>
      <c r="DB857" s="3"/>
      <c r="DC857" s="3"/>
      <c r="DD857" s="3"/>
      <c r="DE857" s="3"/>
      <c r="DF857" s="3"/>
      <c r="DG857" s="3"/>
      <c r="DH857" s="3"/>
      <c r="DI857" s="3"/>
      <c r="DJ857" s="3"/>
      <c r="DK857" s="3"/>
      <c r="DL857" s="3"/>
      <c r="DM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c r="CS858" s="3"/>
      <c r="CT858" s="3"/>
      <c r="CU858" s="3"/>
      <c r="CV858" s="3"/>
      <c r="CW858" s="3"/>
      <c r="CX858" s="3"/>
      <c r="CY858" s="3"/>
      <c r="CZ858" s="3"/>
      <c r="DA858" s="3"/>
      <c r="DB858" s="3"/>
      <c r="DC858" s="3"/>
      <c r="DD858" s="3"/>
      <c r="DE858" s="3"/>
      <c r="DF858" s="3"/>
      <c r="DG858" s="3"/>
      <c r="DH858" s="3"/>
      <c r="DI858" s="3"/>
      <c r="DJ858" s="3"/>
      <c r="DK858" s="3"/>
      <c r="DL858" s="3"/>
      <c r="DM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c r="CS859" s="3"/>
      <c r="CT859" s="3"/>
      <c r="CU859" s="3"/>
      <c r="CV859" s="3"/>
      <c r="CW859" s="3"/>
      <c r="CX859" s="3"/>
      <c r="CY859" s="3"/>
      <c r="CZ859" s="3"/>
      <c r="DA859" s="3"/>
      <c r="DB859" s="3"/>
      <c r="DC859" s="3"/>
      <c r="DD859" s="3"/>
      <c r="DE859" s="3"/>
      <c r="DF859" s="3"/>
      <c r="DG859" s="3"/>
      <c r="DH859" s="3"/>
      <c r="DI859" s="3"/>
      <c r="DJ859" s="3"/>
      <c r="DK859" s="3"/>
      <c r="DL859" s="3"/>
      <c r="DM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c r="CS860" s="3"/>
      <c r="CT860" s="3"/>
      <c r="CU860" s="3"/>
      <c r="CV860" s="3"/>
      <c r="CW860" s="3"/>
      <c r="CX860" s="3"/>
      <c r="CY860" s="3"/>
      <c r="CZ860" s="3"/>
      <c r="DA860" s="3"/>
      <c r="DB860" s="3"/>
      <c r="DC860" s="3"/>
      <c r="DD860" s="3"/>
      <c r="DE860" s="3"/>
      <c r="DF860" s="3"/>
      <c r="DG860" s="3"/>
      <c r="DH860" s="3"/>
      <c r="DI860" s="3"/>
      <c r="DJ860" s="3"/>
      <c r="DK860" s="3"/>
      <c r="DL860" s="3"/>
      <c r="DM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c r="CS861" s="3"/>
      <c r="CT861" s="3"/>
      <c r="CU861" s="3"/>
      <c r="CV861" s="3"/>
      <c r="CW861" s="3"/>
      <c r="CX861" s="3"/>
      <c r="CY861" s="3"/>
      <c r="CZ861" s="3"/>
      <c r="DA861" s="3"/>
      <c r="DB861" s="3"/>
      <c r="DC861" s="3"/>
      <c r="DD861" s="3"/>
      <c r="DE861" s="3"/>
      <c r="DF861" s="3"/>
      <c r="DG861" s="3"/>
      <c r="DH861" s="3"/>
      <c r="DI861" s="3"/>
      <c r="DJ861" s="3"/>
      <c r="DK861" s="3"/>
      <c r="DL861" s="3"/>
      <c r="DM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c r="CS862" s="3"/>
      <c r="CT862" s="3"/>
      <c r="CU862" s="3"/>
      <c r="CV862" s="3"/>
      <c r="CW862" s="3"/>
      <c r="CX862" s="3"/>
      <c r="CY862" s="3"/>
      <c r="CZ862" s="3"/>
      <c r="DA862" s="3"/>
      <c r="DB862" s="3"/>
      <c r="DC862" s="3"/>
      <c r="DD862" s="3"/>
      <c r="DE862" s="3"/>
      <c r="DF862" s="3"/>
      <c r="DG862" s="3"/>
      <c r="DH862" s="3"/>
      <c r="DI862" s="3"/>
      <c r="DJ862" s="3"/>
      <c r="DK862" s="3"/>
      <c r="DL862" s="3"/>
      <c r="DM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c r="CS863" s="3"/>
      <c r="CT863" s="3"/>
      <c r="CU863" s="3"/>
      <c r="CV863" s="3"/>
      <c r="CW863" s="3"/>
      <c r="CX863" s="3"/>
      <c r="CY863" s="3"/>
      <c r="CZ863" s="3"/>
      <c r="DA863" s="3"/>
      <c r="DB863" s="3"/>
      <c r="DC863" s="3"/>
      <c r="DD863" s="3"/>
      <c r="DE863" s="3"/>
      <c r="DF863" s="3"/>
      <c r="DG863" s="3"/>
      <c r="DH863" s="3"/>
      <c r="DI863" s="3"/>
      <c r="DJ863" s="3"/>
      <c r="DK863" s="3"/>
      <c r="DL863" s="3"/>
      <c r="DM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c r="CS864" s="3"/>
      <c r="CT864" s="3"/>
      <c r="CU864" s="3"/>
      <c r="CV864" s="3"/>
      <c r="CW864" s="3"/>
      <c r="CX864" s="3"/>
      <c r="CY864" s="3"/>
      <c r="CZ864" s="3"/>
      <c r="DA864" s="3"/>
      <c r="DB864" s="3"/>
      <c r="DC864" s="3"/>
      <c r="DD864" s="3"/>
      <c r="DE864" s="3"/>
      <c r="DF864" s="3"/>
      <c r="DG864" s="3"/>
      <c r="DH864" s="3"/>
      <c r="DI864" s="3"/>
      <c r="DJ864" s="3"/>
      <c r="DK864" s="3"/>
      <c r="DL864" s="3"/>
      <c r="DM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c r="CS865" s="3"/>
      <c r="CT865" s="3"/>
      <c r="CU865" s="3"/>
      <c r="CV865" s="3"/>
      <c r="CW865" s="3"/>
      <c r="CX865" s="3"/>
      <c r="CY865" s="3"/>
      <c r="CZ865" s="3"/>
      <c r="DA865" s="3"/>
      <c r="DB865" s="3"/>
      <c r="DC865" s="3"/>
      <c r="DD865" s="3"/>
      <c r="DE865" s="3"/>
      <c r="DF865" s="3"/>
      <c r="DG865" s="3"/>
      <c r="DH865" s="3"/>
      <c r="DI865" s="3"/>
      <c r="DJ865" s="3"/>
      <c r="DK865" s="3"/>
      <c r="DL865" s="3"/>
      <c r="DM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c r="CS866" s="3"/>
      <c r="CT866" s="3"/>
      <c r="CU866" s="3"/>
      <c r="CV866" s="3"/>
      <c r="CW866" s="3"/>
      <c r="CX866" s="3"/>
      <c r="CY866" s="3"/>
      <c r="CZ866" s="3"/>
      <c r="DA866" s="3"/>
      <c r="DB866" s="3"/>
      <c r="DC866" s="3"/>
      <c r="DD866" s="3"/>
      <c r="DE866" s="3"/>
      <c r="DF866" s="3"/>
      <c r="DG866" s="3"/>
      <c r="DH866" s="3"/>
      <c r="DI866" s="3"/>
      <c r="DJ866" s="3"/>
      <c r="DK866" s="3"/>
      <c r="DL866" s="3"/>
      <c r="DM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c r="DI867" s="3"/>
      <c r="DJ867" s="3"/>
      <c r="DK867" s="3"/>
      <c r="DL867" s="3"/>
      <c r="DM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c r="CS868" s="3"/>
      <c r="CT868" s="3"/>
      <c r="CU868" s="3"/>
      <c r="CV868" s="3"/>
      <c r="CW868" s="3"/>
      <c r="CX868" s="3"/>
      <c r="CY868" s="3"/>
      <c r="CZ868" s="3"/>
      <c r="DA868" s="3"/>
      <c r="DB868" s="3"/>
      <c r="DC868" s="3"/>
      <c r="DD868" s="3"/>
      <c r="DE868" s="3"/>
      <c r="DF868" s="3"/>
      <c r="DG868" s="3"/>
      <c r="DH868" s="3"/>
      <c r="DI868" s="3"/>
      <c r="DJ868" s="3"/>
      <c r="DK868" s="3"/>
      <c r="DL868" s="3"/>
      <c r="DM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c r="DI869" s="3"/>
      <c r="DJ869" s="3"/>
      <c r="DK869" s="3"/>
      <c r="DL869" s="3"/>
      <c r="DM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c r="CS870" s="3"/>
      <c r="CT870" s="3"/>
      <c r="CU870" s="3"/>
      <c r="CV870" s="3"/>
      <c r="CW870" s="3"/>
      <c r="CX870" s="3"/>
      <c r="CY870" s="3"/>
      <c r="CZ870" s="3"/>
      <c r="DA870" s="3"/>
      <c r="DB870" s="3"/>
      <c r="DC870" s="3"/>
      <c r="DD870" s="3"/>
      <c r="DE870" s="3"/>
      <c r="DF870" s="3"/>
      <c r="DG870" s="3"/>
      <c r="DH870" s="3"/>
      <c r="DI870" s="3"/>
      <c r="DJ870" s="3"/>
      <c r="DK870" s="3"/>
      <c r="DL870" s="3"/>
      <c r="DM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c r="CS871" s="3"/>
      <c r="CT871" s="3"/>
      <c r="CU871" s="3"/>
      <c r="CV871" s="3"/>
      <c r="CW871" s="3"/>
      <c r="CX871" s="3"/>
      <c r="CY871" s="3"/>
      <c r="CZ871" s="3"/>
      <c r="DA871" s="3"/>
      <c r="DB871" s="3"/>
      <c r="DC871" s="3"/>
      <c r="DD871" s="3"/>
      <c r="DE871" s="3"/>
      <c r="DF871" s="3"/>
      <c r="DG871" s="3"/>
      <c r="DH871" s="3"/>
      <c r="DI871" s="3"/>
      <c r="DJ871" s="3"/>
      <c r="DK871" s="3"/>
      <c r="DL871" s="3"/>
      <c r="DM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c r="CS872" s="3"/>
      <c r="CT872" s="3"/>
      <c r="CU872" s="3"/>
      <c r="CV872" s="3"/>
      <c r="CW872" s="3"/>
      <c r="CX872" s="3"/>
      <c r="CY872" s="3"/>
      <c r="CZ872" s="3"/>
      <c r="DA872" s="3"/>
      <c r="DB872" s="3"/>
      <c r="DC872" s="3"/>
      <c r="DD872" s="3"/>
      <c r="DE872" s="3"/>
      <c r="DF872" s="3"/>
      <c r="DG872" s="3"/>
      <c r="DH872" s="3"/>
      <c r="DI872" s="3"/>
      <c r="DJ872" s="3"/>
      <c r="DK872" s="3"/>
      <c r="DL872" s="3"/>
      <c r="DM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c r="CS873" s="3"/>
      <c r="CT873" s="3"/>
      <c r="CU873" s="3"/>
      <c r="CV873" s="3"/>
      <c r="CW873" s="3"/>
      <c r="CX873" s="3"/>
      <c r="CY873" s="3"/>
      <c r="CZ873" s="3"/>
      <c r="DA873" s="3"/>
      <c r="DB873" s="3"/>
      <c r="DC873" s="3"/>
      <c r="DD873" s="3"/>
      <c r="DE873" s="3"/>
      <c r="DF873" s="3"/>
      <c r="DG873" s="3"/>
      <c r="DH873" s="3"/>
      <c r="DI873" s="3"/>
      <c r="DJ873" s="3"/>
      <c r="DK873" s="3"/>
      <c r="DL873" s="3"/>
      <c r="DM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c r="CS874" s="3"/>
      <c r="CT874" s="3"/>
      <c r="CU874" s="3"/>
      <c r="CV874" s="3"/>
      <c r="CW874" s="3"/>
      <c r="CX874" s="3"/>
      <c r="CY874" s="3"/>
      <c r="CZ874" s="3"/>
      <c r="DA874" s="3"/>
      <c r="DB874" s="3"/>
      <c r="DC874" s="3"/>
      <c r="DD874" s="3"/>
      <c r="DE874" s="3"/>
      <c r="DF874" s="3"/>
      <c r="DG874" s="3"/>
      <c r="DH874" s="3"/>
      <c r="DI874" s="3"/>
      <c r="DJ874" s="3"/>
      <c r="DK874" s="3"/>
      <c r="DL874" s="3"/>
      <c r="DM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c r="CS875" s="3"/>
      <c r="CT875" s="3"/>
      <c r="CU875" s="3"/>
      <c r="CV875" s="3"/>
      <c r="CW875" s="3"/>
      <c r="CX875" s="3"/>
      <c r="CY875" s="3"/>
      <c r="CZ875" s="3"/>
      <c r="DA875" s="3"/>
      <c r="DB875" s="3"/>
      <c r="DC875" s="3"/>
      <c r="DD875" s="3"/>
      <c r="DE875" s="3"/>
      <c r="DF875" s="3"/>
      <c r="DG875" s="3"/>
      <c r="DH875" s="3"/>
      <c r="DI875" s="3"/>
      <c r="DJ875" s="3"/>
      <c r="DK875" s="3"/>
      <c r="DL875" s="3"/>
      <c r="DM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c r="CS876" s="3"/>
      <c r="CT876" s="3"/>
      <c r="CU876" s="3"/>
      <c r="CV876" s="3"/>
      <c r="CW876" s="3"/>
      <c r="CX876" s="3"/>
      <c r="CY876" s="3"/>
      <c r="CZ876" s="3"/>
      <c r="DA876" s="3"/>
      <c r="DB876" s="3"/>
      <c r="DC876" s="3"/>
      <c r="DD876" s="3"/>
      <c r="DE876" s="3"/>
      <c r="DF876" s="3"/>
      <c r="DG876" s="3"/>
      <c r="DH876" s="3"/>
      <c r="DI876" s="3"/>
      <c r="DJ876" s="3"/>
      <c r="DK876" s="3"/>
      <c r="DL876" s="3"/>
      <c r="DM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c r="CS877" s="3"/>
      <c r="CT877" s="3"/>
      <c r="CU877" s="3"/>
      <c r="CV877" s="3"/>
      <c r="CW877" s="3"/>
      <c r="CX877" s="3"/>
      <c r="CY877" s="3"/>
      <c r="CZ877" s="3"/>
      <c r="DA877" s="3"/>
      <c r="DB877" s="3"/>
      <c r="DC877" s="3"/>
      <c r="DD877" s="3"/>
      <c r="DE877" s="3"/>
      <c r="DF877" s="3"/>
      <c r="DG877" s="3"/>
      <c r="DH877" s="3"/>
      <c r="DI877" s="3"/>
      <c r="DJ877" s="3"/>
      <c r="DK877" s="3"/>
      <c r="DL877" s="3"/>
      <c r="DM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c r="CS878" s="3"/>
      <c r="CT878" s="3"/>
      <c r="CU878" s="3"/>
      <c r="CV878" s="3"/>
      <c r="CW878" s="3"/>
      <c r="CX878" s="3"/>
      <c r="CY878" s="3"/>
      <c r="CZ878" s="3"/>
      <c r="DA878" s="3"/>
      <c r="DB878" s="3"/>
      <c r="DC878" s="3"/>
      <c r="DD878" s="3"/>
      <c r="DE878" s="3"/>
      <c r="DF878" s="3"/>
      <c r="DG878" s="3"/>
      <c r="DH878" s="3"/>
      <c r="DI878" s="3"/>
      <c r="DJ878" s="3"/>
      <c r="DK878" s="3"/>
      <c r="DL878" s="3"/>
      <c r="DM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c r="DI879" s="3"/>
      <c r="DJ879" s="3"/>
      <c r="DK879" s="3"/>
      <c r="DL879" s="3"/>
      <c r="DM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c r="CS880" s="3"/>
      <c r="CT880" s="3"/>
      <c r="CU880" s="3"/>
      <c r="CV880" s="3"/>
      <c r="CW880" s="3"/>
      <c r="CX880" s="3"/>
      <c r="CY880" s="3"/>
      <c r="CZ880" s="3"/>
      <c r="DA880" s="3"/>
      <c r="DB880" s="3"/>
      <c r="DC880" s="3"/>
      <c r="DD880" s="3"/>
      <c r="DE880" s="3"/>
      <c r="DF880" s="3"/>
      <c r="DG880" s="3"/>
      <c r="DH880" s="3"/>
      <c r="DI880" s="3"/>
      <c r="DJ880" s="3"/>
      <c r="DK880" s="3"/>
      <c r="DL880" s="3"/>
      <c r="DM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c r="DI881" s="3"/>
      <c r="DJ881" s="3"/>
      <c r="DK881" s="3"/>
      <c r="DL881" s="3"/>
      <c r="DM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c r="CS882" s="3"/>
      <c r="CT882" s="3"/>
      <c r="CU882" s="3"/>
      <c r="CV882" s="3"/>
      <c r="CW882" s="3"/>
      <c r="CX882" s="3"/>
      <c r="CY882" s="3"/>
      <c r="CZ882" s="3"/>
      <c r="DA882" s="3"/>
      <c r="DB882" s="3"/>
      <c r="DC882" s="3"/>
      <c r="DD882" s="3"/>
      <c r="DE882" s="3"/>
      <c r="DF882" s="3"/>
      <c r="DG882" s="3"/>
      <c r="DH882" s="3"/>
      <c r="DI882" s="3"/>
      <c r="DJ882" s="3"/>
      <c r="DK882" s="3"/>
      <c r="DL882" s="3"/>
      <c r="DM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c r="CS883" s="3"/>
      <c r="CT883" s="3"/>
      <c r="CU883" s="3"/>
      <c r="CV883" s="3"/>
      <c r="CW883" s="3"/>
      <c r="CX883" s="3"/>
      <c r="CY883" s="3"/>
      <c r="CZ883" s="3"/>
      <c r="DA883" s="3"/>
      <c r="DB883" s="3"/>
      <c r="DC883" s="3"/>
      <c r="DD883" s="3"/>
      <c r="DE883" s="3"/>
      <c r="DF883" s="3"/>
      <c r="DG883" s="3"/>
      <c r="DH883" s="3"/>
      <c r="DI883" s="3"/>
      <c r="DJ883" s="3"/>
      <c r="DK883" s="3"/>
      <c r="DL883" s="3"/>
      <c r="DM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c r="CS884" s="3"/>
      <c r="CT884" s="3"/>
      <c r="CU884" s="3"/>
      <c r="CV884" s="3"/>
      <c r="CW884" s="3"/>
      <c r="CX884" s="3"/>
      <c r="CY884" s="3"/>
      <c r="CZ884" s="3"/>
      <c r="DA884" s="3"/>
      <c r="DB884" s="3"/>
      <c r="DC884" s="3"/>
      <c r="DD884" s="3"/>
      <c r="DE884" s="3"/>
      <c r="DF884" s="3"/>
      <c r="DG884" s="3"/>
      <c r="DH884" s="3"/>
      <c r="DI884" s="3"/>
      <c r="DJ884" s="3"/>
      <c r="DK884" s="3"/>
      <c r="DL884" s="3"/>
      <c r="DM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c r="CS885" s="3"/>
      <c r="CT885" s="3"/>
      <c r="CU885" s="3"/>
      <c r="CV885" s="3"/>
      <c r="CW885" s="3"/>
      <c r="CX885" s="3"/>
      <c r="CY885" s="3"/>
      <c r="CZ885" s="3"/>
      <c r="DA885" s="3"/>
      <c r="DB885" s="3"/>
      <c r="DC885" s="3"/>
      <c r="DD885" s="3"/>
      <c r="DE885" s="3"/>
      <c r="DF885" s="3"/>
      <c r="DG885" s="3"/>
      <c r="DH885" s="3"/>
      <c r="DI885" s="3"/>
      <c r="DJ885" s="3"/>
      <c r="DK885" s="3"/>
      <c r="DL885" s="3"/>
      <c r="DM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c r="DI886" s="3"/>
      <c r="DJ886" s="3"/>
      <c r="DK886" s="3"/>
      <c r="DL886" s="3"/>
      <c r="DM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c r="DI887" s="3"/>
      <c r="DJ887" s="3"/>
      <c r="DK887" s="3"/>
      <c r="DL887" s="3"/>
      <c r="DM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c r="DI888" s="3"/>
      <c r="DJ888" s="3"/>
      <c r="DK888" s="3"/>
      <c r="DL888" s="3"/>
      <c r="DM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c r="CS889" s="3"/>
      <c r="CT889" s="3"/>
      <c r="CU889" s="3"/>
      <c r="CV889" s="3"/>
      <c r="CW889" s="3"/>
      <c r="CX889" s="3"/>
      <c r="CY889" s="3"/>
      <c r="CZ889" s="3"/>
      <c r="DA889" s="3"/>
      <c r="DB889" s="3"/>
      <c r="DC889" s="3"/>
      <c r="DD889" s="3"/>
      <c r="DE889" s="3"/>
      <c r="DF889" s="3"/>
      <c r="DG889" s="3"/>
      <c r="DH889" s="3"/>
      <c r="DI889" s="3"/>
      <c r="DJ889" s="3"/>
      <c r="DK889" s="3"/>
      <c r="DL889" s="3"/>
      <c r="DM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c r="CS890" s="3"/>
      <c r="CT890" s="3"/>
      <c r="CU890" s="3"/>
      <c r="CV890" s="3"/>
      <c r="CW890" s="3"/>
      <c r="CX890" s="3"/>
      <c r="CY890" s="3"/>
      <c r="CZ890" s="3"/>
      <c r="DA890" s="3"/>
      <c r="DB890" s="3"/>
      <c r="DC890" s="3"/>
      <c r="DD890" s="3"/>
      <c r="DE890" s="3"/>
      <c r="DF890" s="3"/>
      <c r="DG890" s="3"/>
      <c r="DH890" s="3"/>
      <c r="DI890" s="3"/>
      <c r="DJ890" s="3"/>
      <c r="DK890" s="3"/>
      <c r="DL890" s="3"/>
      <c r="DM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c r="CS891" s="3"/>
      <c r="CT891" s="3"/>
      <c r="CU891" s="3"/>
      <c r="CV891" s="3"/>
      <c r="CW891" s="3"/>
      <c r="CX891" s="3"/>
      <c r="CY891" s="3"/>
      <c r="CZ891" s="3"/>
      <c r="DA891" s="3"/>
      <c r="DB891" s="3"/>
      <c r="DC891" s="3"/>
      <c r="DD891" s="3"/>
      <c r="DE891" s="3"/>
      <c r="DF891" s="3"/>
      <c r="DG891" s="3"/>
      <c r="DH891" s="3"/>
      <c r="DI891" s="3"/>
      <c r="DJ891" s="3"/>
      <c r="DK891" s="3"/>
      <c r="DL891" s="3"/>
      <c r="DM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c r="CS892" s="3"/>
      <c r="CT892" s="3"/>
      <c r="CU892" s="3"/>
      <c r="CV892" s="3"/>
      <c r="CW892" s="3"/>
      <c r="CX892" s="3"/>
      <c r="CY892" s="3"/>
      <c r="CZ892" s="3"/>
      <c r="DA892" s="3"/>
      <c r="DB892" s="3"/>
      <c r="DC892" s="3"/>
      <c r="DD892" s="3"/>
      <c r="DE892" s="3"/>
      <c r="DF892" s="3"/>
      <c r="DG892" s="3"/>
      <c r="DH892" s="3"/>
      <c r="DI892" s="3"/>
      <c r="DJ892" s="3"/>
      <c r="DK892" s="3"/>
      <c r="DL892" s="3"/>
      <c r="DM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c r="CS893" s="3"/>
      <c r="CT893" s="3"/>
      <c r="CU893" s="3"/>
      <c r="CV893" s="3"/>
      <c r="CW893" s="3"/>
      <c r="CX893" s="3"/>
      <c r="CY893" s="3"/>
      <c r="CZ893" s="3"/>
      <c r="DA893" s="3"/>
      <c r="DB893" s="3"/>
      <c r="DC893" s="3"/>
      <c r="DD893" s="3"/>
      <c r="DE893" s="3"/>
      <c r="DF893" s="3"/>
      <c r="DG893" s="3"/>
      <c r="DH893" s="3"/>
      <c r="DI893" s="3"/>
      <c r="DJ893" s="3"/>
      <c r="DK893" s="3"/>
      <c r="DL893" s="3"/>
      <c r="DM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c r="CS894" s="3"/>
      <c r="CT894" s="3"/>
      <c r="CU894" s="3"/>
      <c r="CV894" s="3"/>
      <c r="CW894" s="3"/>
      <c r="CX894" s="3"/>
      <c r="CY894" s="3"/>
      <c r="CZ894" s="3"/>
      <c r="DA894" s="3"/>
      <c r="DB894" s="3"/>
      <c r="DC894" s="3"/>
      <c r="DD894" s="3"/>
      <c r="DE894" s="3"/>
      <c r="DF894" s="3"/>
      <c r="DG894" s="3"/>
      <c r="DH894" s="3"/>
      <c r="DI894" s="3"/>
      <c r="DJ894" s="3"/>
      <c r="DK894" s="3"/>
      <c r="DL894" s="3"/>
      <c r="DM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c r="CS895" s="3"/>
      <c r="CT895" s="3"/>
      <c r="CU895" s="3"/>
      <c r="CV895" s="3"/>
      <c r="CW895" s="3"/>
      <c r="CX895" s="3"/>
      <c r="CY895" s="3"/>
      <c r="CZ895" s="3"/>
      <c r="DA895" s="3"/>
      <c r="DB895" s="3"/>
      <c r="DC895" s="3"/>
      <c r="DD895" s="3"/>
      <c r="DE895" s="3"/>
      <c r="DF895" s="3"/>
      <c r="DG895" s="3"/>
      <c r="DH895" s="3"/>
      <c r="DI895" s="3"/>
      <c r="DJ895" s="3"/>
      <c r="DK895" s="3"/>
      <c r="DL895" s="3"/>
      <c r="DM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c r="DI896" s="3"/>
      <c r="DJ896" s="3"/>
      <c r="DK896" s="3"/>
      <c r="DL896" s="3"/>
      <c r="DM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c r="DI897" s="3"/>
      <c r="DJ897" s="3"/>
      <c r="DK897" s="3"/>
      <c r="DL897" s="3"/>
      <c r="DM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c r="DI898" s="3"/>
      <c r="DJ898" s="3"/>
      <c r="DK898" s="3"/>
      <c r="DL898" s="3"/>
      <c r="DM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c r="DI899" s="3"/>
      <c r="DJ899" s="3"/>
      <c r="DK899" s="3"/>
      <c r="DL899" s="3"/>
      <c r="DM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c r="CS900" s="3"/>
      <c r="CT900" s="3"/>
      <c r="CU900" s="3"/>
      <c r="CV900" s="3"/>
      <c r="CW900" s="3"/>
      <c r="CX900" s="3"/>
      <c r="CY900" s="3"/>
      <c r="CZ900" s="3"/>
      <c r="DA900" s="3"/>
      <c r="DB900" s="3"/>
      <c r="DC900" s="3"/>
      <c r="DD900" s="3"/>
      <c r="DE900" s="3"/>
      <c r="DF900" s="3"/>
      <c r="DG900" s="3"/>
      <c r="DH900" s="3"/>
      <c r="DI900" s="3"/>
      <c r="DJ900" s="3"/>
      <c r="DK900" s="3"/>
      <c r="DL900" s="3"/>
      <c r="DM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c r="CS901" s="3"/>
      <c r="CT901" s="3"/>
      <c r="CU901" s="3"/>
      <c r="CV901" s="3"/>
      <c r="CW901" s="3"/>
      <c r="CX901" s="3"/>
      <c r="CY901" s="3"/>
      <c r="CZ901" s="3"/>
      <c r="DA901" s="3"/>
      <c r="DB901" s="3"/>
      <c r="DC901" s="3"/>
      <c r="DD901" s="3"/>
      <c r="DE901" s="3"/>
      <c r="DF901" s="3"/>
      <c r="DG901" s="3"/>
      <c r="DH901" s="3"/>
      <c r="DI901" s="3"/>
      <c r="DJ901" s="3"/>
      <c r="DK901" s="3"/>
      <c r="DL901" s="3"/>
      <c r="DM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c r="CS902" s="3"/>
      <c r="CT902" s="3"/>
      <c r="CU902" s="3"/>
      <c r="CV902" s="3"/>
      <c r="CW902" s="3"/>
      <c r="CX902" s="3"/>
      <c r="CY902" s="3"/>
      <c r="CZ902" s="3"/>
      <c r="DA902" s="3"/>
      <c r="DB902" s="3"/>
      <c r="DC902" s="3"/>
      <c r="DD902" s="3"/>
      <c r="DE902" s="3"/>
      <c r="DF902" s="3"/>
      <c r="DG902" s="3"/>
      <c r="DH902" s="3"/>
      <c r="DI902" s="3"/>
      <c r="DJ902" s="3"/>
      <c r="DK902" s="3"/>
      <c r="DL902" s="3"/>
      <c r="DM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c r="CS903" s="3"/>
      <c r="CT903" s="3"/>
      <c r="CU903" s="3"/>
      <c r="CV903" s="3"/>
      <c r="CW903" s="3"/>
      <c r="CX903" s="3"/>
      <c r="CY903" s="3"/>
      <c r="CZ903" s="3"/>
      <c r="DA903" s="3"/>
      <c r="DB903" s="3"/>
      <c r="DC903" s="3"/>
      <c r="DD903" s="3"/>
      <c r="DE903" s="3"/>
      <c r="DF903" s="3"/>
      <c r="DG903" s="3"/>
      <c r="DH903" s="3"/>
      <c r="DI903" s="3"/>
      <c r="DJ903" s="3"/>
      <c r="DK903" s="3"/>
      <c r="DL903" s="3"/>
      <c r="DM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c r="CS904" s="3"/>
      <c r="CT904" s="3"/>
      <c r="CU904" s="3"/>
      <c r="CV904" s="3"/>
      <c r="CW904" s="3"/>
      <c r="CX904" s="3"/>
      <c r="CY904" s="3"/>
      <c r="CZ904" s="3"/>
      <c r="DA904" s="3"/>
      <c r="DB904" s="3"/>
      <c r="DC904" s="3"/>
      <c r="DD904" s="3"/>
      <c r="DE904" s="3"/>
      <c r="DF904" s="3"/>
      <c r="DG904" s="3"/>
      <c r="DH904" s="3"/>
      <c r="DI904" s="3"/>
      <c r="DJ904" s="3"/>
      <c r="DK904" s="3"/>
      <c r="DL904" s="3"/>
      <c r="DM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c r="CS905" s="3"/>
      <c r="CT905" s="3"/>
      <c r="CU905" s="3"/>
      <c r="CV905" s="3"/>
      <c r="CW905" s="3"/>
      <c r="CX905" s="3"/>
      <c r="CY905" s="3"/>
      <c r="CZ905" s="3"/>
      <c r="DA905" s="3"/>
      <c r="DB905" s="3"/>
      <c r="DC905" s="3"/>
      <c r="DD905" s="3"/>
      <c r="DE905" s="3"/>
      <c r="DF905" s="3"/>
      <c r="DG905" s="3"/>
      <c r="DH905" s="3"/>
      <c r="DI905" s="3"/>
      <c r="DJ905" s="3"/>
      <c r="DK905" s="3"/>
      <c r="DL905" s="3"/>
      <c r="DM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c r="CS906" s="3"/>
      <c r="CT906" s="3"/>
      <c r="CU906" s="3"/>
      <c r="CV906" s="3"/>
      <c r="CW906" s="3"/>
      <c r="CX906" s="3"/>
      <c r="CY906" s="3"/>
      <c r="CZ906" s="3"/>
      <c r="DA906" s="3"/>
      <c r="DB906" s="3"/>
      <c r="DC906" s="3"/>
      <c r="DD906" s="3"/>
      <c r="DE906" s="3"/>
      <c r="DF906" s="3"/>
      <c r="DG906" s="3"/>
      <c r="DH906" s="3"/>
      <c r="DI906" s="3"/>
      <c r="DJ906" s="3"/>
      <c r="DK906" s="3"/>
      <c r="DL906" s="3"/>
      <c r="DM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c r="CS907" s="3"/>
      <c r="CT907" s="3"/>
      <c r="CU907" s="3"/>
      <c r="CV907" s="3"/>
      <c r="CW907" s="3"/>
      <c r="CX907" s="3"/>
      <c r="CY907" s="3"/>
      <c r="CZ907" s="3"/>
      <c r="DA907" s="3"/>
      <c r="DB907" s="3"/>
      <c r="DC907" s="3"/>
      <c r="DD907" s="3"/>
      <c r="DE907" s="3"/>
      <c r="DF907" s="3"/>
      <c r="DG907" s="3"/>
      <c r="DH907" s="3"/>
      <c r="DI907" s="3"/>
      <c r="DJ907" s="3"/>
      <c r="DK907" s="3"/>
      <c r="DL907" s="3"/>
      <c r="DM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c r="CS908" s="3"/>
      <c r="CT908" s="3"/>
      <c r="CU908" s="3"/>
      <c r="CV908" s="3"/>
      <c r="CW908" s="3"/>
      <c r="CX908" s="3"/>
      <c r="CY908" s="3"/>
      <c r="CZ908" s="3"/>
      <c r="DA908" s="3"/>
      <c r="DB908" s="3"/>
      <c r="DC908" s="3"/>
      <c r="DD908" s="3"/>
      <c r="DE908" s="3"/>
      <c r="DF908" s="3"/>
      <c r="DG908" s="3"/>
      <c r="DH908" s="3"/>
      <c r="DI908" s="3"/>
      <c r="DJ908" s="3"/>
      <c r="DK908" s="3"/>
      <c r="DL908" s="3"/>
      <c r="DM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c r="CS909" s="3"/>
      <c r="CT909" s="3"/>
      <c r="CU909" s="3"/>
      <c r="CV909" s="3"/>
      <c r="CW909" s="3"/>
      <c r="CX909" s="3"/>
      <c r="CY909" s="3"/>
      <c r="CZ909" s="3"/>
      <c r="DA909" s="3"/>
      <c r="DB909" s="3"/>
      <c r="DC909" s="3"/>
      <c r="DD909" s="3"/>
      <c r="DE909" s="3"/>
      <c r="DF909" s="3"/>
      <c r="DG909" s="3"/>
      <c r="DH909" s="3"/>
      <c r="DI909" s="3"/>
      <c r="DJ909" s="3"/>
      <c r="DK909" s="3"/>
      <c r="DL909" s="3"/>
      <c r="DM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c r="CS910" s="3"/>
      <c r="CT910" s="3"/>
      <c r="CU910" s="3"/>
      <c r="CV910" s="3"/>
      <c r="CW910" s="3"/>
      <c r="CX910" s="3"/>
      <c r="CY910" s="3"/>
      <c r="CZ910" s="3"/>
      <c r="DA910" s="3"/>
      <c r="DB910" s="3"/>
      <c r="DC910" s="3"/>
      <c r="DD910" s="3"/>
      <c r="DE910" s="3"/>
      <c r="DF910" s="3"/>
      <c r="DG910" s="3"/>
      <c r="DH910" s="3"/>
      <c r="DI910" s="3"/>
      <c r="DJ910" s="3"/>
      <c r="DK910" s="3"/>
      <c r="DL910" s="3"/>
      <c r="DM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c r="BY911" s="3"/>
      <c r="BZ911" s="3"/>
      <c r="CA911" s="3"/>
      <c r="CB911" s="3"/>
      <c r="CC911" s="3"/>
      <c r="CD911" s="3"/>
      <c r="CE911" s="3"/>
      <c r="CF911" s="3"/>
      <c r="CG911" s="3"/>
      <c r="CH911" s="3"/>
      <c r="CI911" s="3"/>
      <c r="CJ911" s="3"/>
      <c r="CK911" s="3"/>
      <c r="CL911" s="3"/>
      <c r="CM911" s="3"/>
      <c r="CN911" s="3"/>
      <c r="CO911" s="3"/>
      <c r="CP911" s="3"/>
      <c r="CQ911" s="3"/>
      <c r="CR911" s="3"/>
      <c r="CS911" s="3"/>
      <c r="CT911" s="3"/>
      <c r="CU911" s="3"/>
      <c r="CV911" s="3"/>
      <c r="CW911" s="3"/>
      <c r="CX911" s="3"/>
      <c r="CY911" s="3"/>
      <c r="CZ911" s="3"/>
      <c r="DA911" s="3"/>
      <c r="DB911" s="3"/>
      <c r="DC911" s="3"/>
      <c r="DD911" s="3"/>
      <c r="DE911" s="3"/>
      <c r="DF911" s="3"/>
      <c r="DG911" s="3"/>
      <c r="DH911" s="3"/>
      <c r="DI911" s="3"/>
      <c r="DJ911" s="3"/>
      <c r="DK911" s="3"/>
      <c r="DL911" s="3"/>
      <c r="DM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c r="CS912" s="3"/>
      <c r="CT912" s="3"/>
      <c r="CU912" s="3"/>
      <c r="CV912" s="3"/>
      <c r="CW912" s="3"/>
      <c r="CX912" s="3"/>
      <c r="CY912" s="3"/>
      <c r="CZ912" s="3"/>
      <c r="DA912" s="3"/>
      <c r="DB912" s="3"/>
      <c r="DC912" s="3"/>
      <c r="DD912" s="3"/>
      <c r="DE912" s="3"/>
      <c r="DF912" s="3"/>
      <c r="DG912" s="3"/>
      <c r="DH912" s="3"/>
      <c r="DI912" s="3"/>
      <c r="DJ912" s="3"/>
      <c r="DK912" s="3"/>
      <c r="DL912" s="3"/>
      <c r="DM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c r="CS913" s="3"/>
      <c r="CT913" s="3"/>
      <c r="CU913" s="3"/>
      <c r="CV913" s="3"/>
      <c r="CW913" s="3"/>
      <c r="CX913" s="3"/>
      <c r="CY913" s="3"/>
      <c r="CZ913" s="3"/>
      <c r="DA913" s="3"/>
      <c r="DB913" s="3"/>
      <c r="DC913" s="3"/>
      <c r="DD913" s="3"/>
      <c r="DE913" s="3"/>
      <c r="DF913" s="3"/>
      <c r="DG913" s="3"/>
      <c r="DH913" s="3"/>
      <c r="DI913" s="3"/>
      <c r="DJ913" s="3"/>
      <c r="DK913" s="3"/>
      <c r="DL913" s="3"/>
      <c r="DM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c r="CS914" s="3"/>
      <c r="CT914" s="3"/>
      <c r="CU914" s="3"/>
      <c r="CV914" s="3"/>
      <c r="CW914" s="3"/>
      <c r="CX914" s="3"/>
      <c r="CY914" s="3"/>
      <c r="CZ914" s="3"/>
      <c r="DA914" s="3"/>
      <c r="DB914" s="3"/>
      <c r="DC914" s="3"/>
      <c r="DD914" s="3"/>
      <c r="DE914" s="3"/>
      <c r="DF914" s="3"/>
      <c r="DG914" s="3"/>
      <c r="DH914" s="3"/>
      <c r="DI914" s="3"/>
      <c r="DJ914" s="3"/>
      <c r="DK914" s="3"/>
      <c r="DL914" s="3"/>
      <c r="DM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c r="CS915" s="3"/>
      <c r="CT915" s="3"/>
      <c r="CU915" s="3"/>
      <c r="CV915" s="3"/>
      <c r="CW915" s="3"/>
      <c r="CX915" s="3"/>
      <c r="CY915" s="3"/>
      <c r="CZ915" s="3"/>
      <c r="DA915" s="3"/>
      <c r="DB915" s="3"/>
      <c r="DC915" s="3"/>
      <c r="DD915" s="3"/>
      <c r="DE915" s="3"/>
      <c r="DF915" s="3"/>
      <c r="DG915" s="3"/>
      <c r="DH915" s="3"/>
      <c r="DI915" s="3"/>
      <c r="DJ915" s="3"/>
      <c r="DK915" s="3"/>
      <c r="DL915" s="3"/>
      <c r="DM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c r="CS916" s="3"/>
      <c r="CT916" s="3"/>
      <c r="CU916" s="3"/>
      <c r="CV916" s="3"/>
      <c r="CW916" s="3"/>
      <c r="CX916" s="3"/>
      <c r="CY916" s="3"/>
      <c r="CZ916" s="3"/>
      <c r="DA916" s="3"/>
      <c r="DB916" s="3"/>
      <c r="DC916" s="3"/>
      <c r="DD916" s="3"/>
      <c r="DE916" s="3"/>
      <c r="DF916" s="3"/>
      <c r="DG916" s="3"/>
      <c r="DH916" s="3"/>
      <c r="DI916" s="3"/>
      <c r="DJ916" s="3"/>
      <c r="DK916" s="3"/>
      <c r="DL916" s="3"/>
      <c r="DM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c r="CS917" s="3"/>
      <c r="CT917" s="3"/>
      <c r="CU917" s="3"/>
      <c r="CV917" s="3"/>
      <c r="CW917" s="3"/>
      <c r="CX917" s="3"/>
      <c r="CY917" s="3"/>
      <c r="CZ917" s="3"/>
      <c r="DA917" s="3"/>
      <c r="DB917" s="3"/>
      <c r="DC917" s="3"/>
      <c r="DD917" s="3"/>
      <c r="DE917" s="3"/>
      <c r="DF917" s="3"/>
      <c r="DG917" s="3"/>
      <c r="DH917" s="3"/>
      <c r="DI917" s="3"/>
      <c r="DJ917" s="3"/>
      <c r="DK917" s="3"/>
      <c r="DL917" s="3"/>
      <c r="DM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c r="CS918" s="3"/>
      <c r="CT918" s="3"/>
      <c r="CU918" s="3"/>
      <c r="CV918" s="3"/>
      <c r="CW918" s="3"/>
      <c r="CX918" s="3"/>
      <c r="CY918" s="3"/>
      <c r="CZ918" s="3"/>
      <c r="DA918" s="3"/>
      <c r="DB918" s="3"/>
      <c r="DC918" s="3"/>
      <c r="DD918" s="3"/>
      <c r="DE918" s="3"/>
      <c r="DF918" s="3"/>
      <c r="DG918" s="3"/>
      <c r="DH918" s="3"/>
      <c r="DI918" s="3"/>
      <c r="DJ918" s="3"/>
      <c r="DK918" s="3"/>
      <c r="DL918" s="3"/>
      <c r="DM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c r="CS919" s="3"/>
      <c r="CT919" s="3"/>
      <c r="CU919" s="3"/>
      <c r="CV919" s="3"/>
      <c r="CW919" s="3"/>
      <c r="CX919" s="3"/>
      <c r="CY919" s="3"/>
      <c r="CZ919" s="3"/>
      <c r="DA919" s="3"/>
      <c r="DB919" s="3"/>
      <c r="DC919" s="3"/>
      <c r="DD919" s="3"/>
      <c r="DE919" s="3"/>
      <c r="DF919" s="3"/>
      <c r="DG919" s="3"/>
      <c r="DH919" s="3"/>
      <c r="DI919" s="3"/>
      <c r="DJ919" s="3"/>
      <c r="DK919" s="3"/>
      <c r="DL919" s="3"/>
      <c r="DM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c r="CA920" s="3"/>
      <c r="CB920" s="3"/>
      <c r="CC920" s="3"/>
      <c r="CD920" s="3"/>
      <c r="CE920" s="3"/>
      <c r="CF920" s="3"/>
      <c r="CG920" s="3"/>
      <c r="CH920" s="3"/>
      <c r="CI920" s="3"/>
      <c r="CJ920" s="3"/>
      <c r="CK920" s="3"/>
      <c r="CL920" s="3"/>
      <c r="CM920" s="3"/>
      <c r="CN920" s="3"/>
      <c r="CO920" s="3"/>
      <c r="CP920" s="3"/>
      <c r="CQ920" s="3"/>
      <c r="CR920" s="3"/>
      <c r="CS920" s="3"/>
      <c r="CT920" s="3"/>
      <c r="CU920" s="3"/>
      <c r="CV920" s="3"/>
      <c r="CW920" s="3"/>
      <c r="CX920" s="3"/>
      <c r="CY920" s="3"/>
      <c r="CZ920" s="3"/>
      <c r="DA920" s="3"/>
      <c r="DB920" s="3"/>
      <c r="DC920" s="3"/>
      <c r="DD920" s="3"/>
      <c r="DE920" s="3"/>
      <c r="DF920" s="3"/>
      <c r="DG920" s="3"/>
      <c r="DH920" s="3"/>
      <c r="DI920" s="3"/>
      <c r="DJ920" s="3"/>
      <c r="DK920" s="3"/>
      <c r="DL920" s="3"/>
      <c r="DM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c r="CS921" s="3"/>
      <c r="CT921" s="3"/>
      <c r="CU921" s="3"/>
      <c r="CV921" s="3"/>
      <c r="CW921" s="3"/>
      <c r="CX921" s="3"/>
      <c r="CY921" s="3"/>
      <c r="CZ921" s="3"/>
      <c r="DA921" s="3"/>
      <c r="DB921" s="3"/>
      <c r="DC921" s="3"/>
      <c r="DD921" s="3"/>
      <c r="DE921" s="3"/>
      <c r="DF921" s="3"/>
      <c r="DG921" s="3"/>
      <c r="DH921" s="3"/>
      <c r="DI921" s="3"/>
      <c r="DJ921" s="3"/>
      <c r="DK921" s="3"/>
      <c r="DL921" s="3"/>
      <c r="DM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c r="CS922" s="3"/>
      <c r="CT922" s="3"/>
      <c r="CU922" s="3"/>
      <c r="CV922" s="3"/>
      <c r="CW922" s="3"/>
      <c r="CX922" s="3"/>
      <c r="CY922" s="3"/>
      <c r="CZ922" s="3"/>
      <c r="DA922" s="3"/>
      <c r="DB922" s="3"/>
      <c r="DC922" s="3"/>
      <c r="DD922" s="3"/>
      <c r="DE922" s="3"/>
      <c r="DF922" s="3"/>
      <c r="DG922" s="3"/>
      <c r="DH922" s="3"/>
      <c r="DI922" s="3"/>
      <c r="DJ922" s="3"/>
      <c r="DK922" s="3"/>
      <c r="DL922" s="3"/>
      <c r="DM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c r="CS923" s="3"/>
      <c r="CT923" s="3"/>
      <c r="CU923" s="3"/>
      <c r="CV923" s="3"/>
      <c r="CW923" s="3"/>
      <c r="CX923" s="3"/>
      <c r="CY923" s="3"/>
      <c r="CZ923" s="3"/>
      <c r="DA923" s="3"/>
      <c r="DB923" s="3"/>
      <c r="DC923" s="3"/>
      <c r="DD923" s="3"/>
      <c r="DE923" s="3"/>
      <c r="DF923" s="3"/>
      <c r="DG923" s="3"/>
      <c r="DH923" s="3"/>
      <c r="DI923" s="3"/>
      <c r="DJ923" s="3"/>
      <c r="DK923" s="3"/>
      <c r="DL923" s="3"/>
      <c r="DM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c r="CS924" s="3"/>
      <c r="CT924" s="3"/>
      <c r="CU924" s="3"/>
      <c r="CV924" s="3"/>
      <c r="CW924" s="3"/>
      <c r="CX924" s="3"/>
      <c r="CY924" s="3"/>
      <c r="CZ924" s="3"/>
      <c r="DA924" s="3"/>
      <c r="DB924" s="3"/>
      <c r="DC924" s="3"/>
      <c r="DD924" s="3"/>
      <c r="DE924" s="3"/>
      <c r="DF924" s="3"/>
      <c r="DG924" s="3"/>
      <c r="DH924" s="3"/>
      <c r="DI924" s="3"/>
      <c r="DJ924" s="3"/>
      <c r="DK924" s="3"/>
      <c r="DL924" s="3"/>
      <c r="DM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c r="CS925" s="3"/>
      <c r="CT925" s="3"/>
      <c r="CU925" s="3"/>
      <c r="CV925" s="3"/>
      <c r="CW925" s="3"/>
      <c r="CX925" s="3"/>
      <c r="CY925" s="3"/>
      <c r="CZ925" s="3"/>
      <c r="DA925" s="3"/>
      <c r="DB925" s="3"/>
      <c r="DC925" s="3"/>
      <c r="DD925" s="3"/>
      <c r="DE925" s="3"/>
      <c r="DF925" s="3"/>
      <c r="DG925" s="3"/>
      <c r="DH925" s="3"/>
      <c r="DI925" s="3"/>
      <c r="DJ925" s="3"/>
      <c r="DK925" s="3"/>
      <c r="DL925" s="3"/>
      <c r="DM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c r="CS926" s="3"/>
      <c r="CT926" s="3"/>
      <c r="CU926" s="3"/>
      <c r="CV926" s="3"/>
      <c r="CW926" s="3"/>
      <c r="CX926" s="3"/>
      <c r="CY926" s="3"/>
      <c r="CZ926" s="3"/>
      <c r="DA926" s="3"/>
      <c r="DB926" s="3"/>
      <c r="DC926" s="3"/>
      <c r="DD926" s="3"/>
      <c r="DE926" s="3"/>
      <c r="DF926" s="3"/>
      <c r="DG926" s="3"/>
      <c r="DH926" s="3"/>
      <c r="DI926" s="3"/>
      <c r="DJ926" s="3"/>
      <c r="DK926" s="3"/>
      <c r="DL926" s="3"/>
      <c r="DM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c r="CS927" s="3"/>
      <c r="CT927" s="3"/>
      <c r="CU927" s="3"/>
      <c r="CV927" s="3"/>
      <c r="CW927" s="3"/>
      <c r="CX927" s="3"/>
      <c r="CY927" s="3"/>
      <c r="CZ927" s="3"/>
      <c r="DA927" s="3"/>
      <c r="DB927" s="3"/>
      <c r="DC927" s="3"/>
      <c r="DD927" s="3"/>
      <c r="DE927" s="3"/>
      <c r="DF927" s="3"/>
      <c r="DG927" s="3"/>
      <c r="DH927" s="3"/>
      <c r="DI927" s="3"/>
      <c r="DJ927" s="3"/>
      <c r="DK927" s="3"/>
      <c r="DL927" s="3"/>
      <c r="DM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c r="CS928" s="3"/>
      <c r="CT928" s="3"/>
      <c r="CU928" s="3"/>
      <c r="CV928" s="3"/>
      <c r="CW928" s="3"/>
      <c r="CX928" s="3"/>
      <c r="CY928" s="3"/>
      <c r="CZ928" s="3"/>
      <c r="DA928" s="3"/>
      <c r="DB928" s="3"/>
      <c r="DC928" s="3"/>
      <c r="DD928" s="3"/>
      <c r="DE928" s="3"/>
      <c r="DF928" s="3"/>
      <c r="DG928" s="3"/>
      <c r="DH928" s="3"/>
      <c r="DI928" s="3"/>
      <c r="DJ928" s="3"/>
      <c r="DK928" s="3"/>
      <c r="DL928" s="3"/>
      <c r="DM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c r="CS929" s="3"/>
      <c r="CT929" s="3"/>
      <c r="CU929" s="3"/>
      <c r="CV929" s="3"/>
      <c r="CW929" s="3"/>
      <c r="CX929" s="3"/>
      <c r="CY929" s="3"/>
      <c r="CZ929" s="3"/>
      <c r="DA929" s="3"/>
      <c r="DB929" s="3"/>
      <c r="DC929" s="3"/>
      <c r="DD929" s="3"/>
      <c r="DE929" s="3"/>
      <c r="DF929" s="3"/>
      <c r="DG929" s="3"/>
      <c r="DH929" s="3"/>
      <c r="DI929" s="3"/>
      <c r="DJ929" s="3"/>
      <c r="DK929" s="3"/>
      <c r="DL929" s="3"/>
      <c r="DM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c r="CA930" s="3"/>
      <c r="CB930" s="3"/>
      <c r="CC930" s="3"/>
      <c r="CD930" s="3"/>
      <c r="CE930" s="3"/>
      <c r="CF930" s="3"/>
      <c r="CG930" s="3"/>
      <c r="CH930" s="3"/>
      <c r="CI930" s="3"/>
      <c r="CJ930" s="3"/>
      <c r="CK930" s="3"/>
      <c r="CL930" s="3"/>
      <c r="CM930" s="3"/>
      <c r="CN930" s="3"/>
      <c r="CO930" s="3"/>
      <c r="CP930" s="3"/>
      <c r="CQ930" s="3"/>
      <c r="CR930" s="3"/>
      <c r="CS930" s="3"/>
      <c r="CT930" s="3"/>
      <c r="CU930" s="3"/>
      <c r="CV930" s="3"/>
      <c r="CW930" s="3"/>
      <c r="CX930" s="3"/>
      <c r="CY930" s="3"/>
      <c r="CZ930" s="3"/>
      <c r="DA930" s="3"/>
      <c r="DB930" s="3"/>
      <c r="DC930" s="3"/>
      <c r="DD930" s="3"/>
      <c r="DE930" s="3"/>
      <c r="DF930" s="3"/>
      <c r="DG930" s="3"/>
      <c r="DH930" s="3"/>
      <c r="DI930" s="3"/>
      <c r="DJ930" s="3"/>
      <c r="DK930" s="3"/>
      <c r="DL930" s="3"/>
      <c r="DM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c r="CS931" s="3"/>
      <c r="CT931" s="3"/>
      <c r="CU931" s="3"/>
      <c r="CV931" s="3"/>
      <c r="CW931" s="3"/>
      <c r="CX931" s="3"/>
      <c r="CY931" s="3"/>
      <c r="CZ931" s="3"/>
      <c r="DA931" s="3"/>
      <c r="DB931" s="3"/>
      <c r="DC931" s="3"/>
      <c r="DD931" s="3"/>
      <c r="DE931" s="3"/>
      <c r="DF931" s="3"/>
      <c r="DG931" s="3"/>
      <c r="DH931" s="3"/>
      <c r="DI931" s="3"/>
      <c r="DJ931" s="3"/>
      <c r="DK931" s="3"/>
      <c r="DL931" s="3"/>
      <c r="DM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c r="CS932" s="3"/>
      <c r="CT932" s="3"/>
      <c r="CU932" s="3"/>
      <c r="CV932" s="3"/>
      <c r="CW932" s="3"/>
      <c r="CX932" s="3"/>
      <c r="CY932" s="3"/>
      <c r="CZ932" s="3"/>
      <c r="DA932" s="3"/>
      <c r="DB932" s="3"/>
      <c r="DC932" s="3"/>
      <c r="DD932" s="3"/>
      <c r="DE932" s="3"/>
      <c r="DF932" s="3"/>
      <c r="DG932" s="3"/>
      <c r="DH932" s="3"/>
      <c r="DI932" s="3"/>
      <c r="DJ932" s="3"/>
      <c r="DK932" s="3"/>
      <c r="DL932" s="3"/>
      <c r="DM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c r="CS933" s="3"/>
      <c r="CT933" s="3"/>
      <c r="CU933" s="3"/>
      <c r="CV933" s="3"/>
      <c r="CW933" s="3"/>
      <c r="CX933" s="3"/>
      <c r="CY933" s="3"/>
      <c r="CZ933" s="3"/>
      <c r="DA933" s="3"/>
      <c r="DB933" s="3"/>
      <c r="DC933" s="3"/>
      <c r="DD933" s="3"/>
      <c r="DE933" s="3"/>
      <c r="DF933" s="3"/>
      <c r="DG933" s="3"/>
      <c r="DH933" s="3"/>
      <c r="DI933" s="3"/>
      <c r="DJ933" s="3"/>
      <c r="DK933" s="3"/>
      <c r="DL933" s="3"/>
      <c r="DM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c r="CS934" s="3"/>
      <c r="CT934" s="3"/>
      <c r="CU934" s="3"/>
      <c r="CV934" s="3"/>
      <c r="CW934" s="3"/>
      <c r="CX934" s="3"/>
      <c r="CY934" s="3"/>
      <c r="CZ934" s="3"/>
      <c r="DA934" s="3"/>
      <c r="DB934" s="3"/>
      <c r="DC934" s="3"/>
      <c r="DD934" s="3"/>
      <c r="DE934" s="3"/>
      <c r="DF934" s="3"/>
      <c r="DG934" s="3"/>
      <c r="DH934" s="3"/>
      <c r="DI934" s="3"/>
      <c r="DJ934" s="3"/>
      <c r="DK934" s="3"/>
      <c r="DL934" s="3"/>
      <c r="DM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c r="CS935" s="3"/>
      <c r="CT935" s="3"/>
      <c r="CU935" s="3"/>
      <c r="CV935" s="3"/>
      <c r="CW935" s="3"/>
      <c r="CX935" s="3"/>
      <c r="CY935" s="3"/>
      <c r="CZ935" s="3"/>
      <c r="DA935" s="3"/>
      <c r="DB935" s="3"/>
      <c r="DC935" s="3"/>
      <c r="DD935" s="3"/>
      <c r="DE935" s="3"/>
      <c r="DF935" s="3"/>
      <c r="DG935" s="3"/>
      <c r="DH935" s="3"/>
      <c r="DI935" s="3"/>
      <c r="DJ935" s="3"/>
      <c r="DK935" s="3"/>
      <c r="DL935" s="3"/>
      <c r="DM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c r="CS936" s="3"/>
      <c r="CT936" s="3"/>
      <c r="CU936" s="3"/>
      <c r="CV936" s="3"/>
      <c r="CW936" s="3"/>
      <c r="CX936" s="3"/>
      <c r="CY936" s="3"/>
      <c r="CZ936" s="3"/>
      <c r="DA936" s="3"/>
      <c r="DB936" s="3"/>
      <c r="DC936" s="3"/>
      <c r="DD936" s="3"/>
      <c r="DE936" s="3"/>
      <c r="DF936" s="3"/>
      <c r="DG936" s="3"/>
      <c r="DH936" s="3"/>
      <c r="DI936" s="3"/>
      <c r="DJ936" s="3"/>
      <c r="DK936" s="3"/>
      <c r="DL936" s="3"/>
      <c r="DM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c r="CA937" s="3"/>
      <c r="CB937" s="3"/>
      <c r="CC937" s="3"/>
      <c r="CD937" s="3"/>
      <c r="CE937" s="3"/>
      <c r="CF937" s="3"/>
      <c r="CG937" s="3"/>
      <c r="CH937" s="3"/>
      <c r="CI937" s="3"/>
      <c r="CJ937" s="3"/>
      <c r="CK937" s="3"/>
      <c r="CL937" s="3"/>
      <c r="CM937" s="3"/>
      <c r="CN937" s="3"/>
      <c r="CO937" s="3"/>
      <c r="CP937" s="3"/>
      <c r="CQ937" s="3"/>
      <c r="CR937" s="3"/>
      <c r="CS937" s="3"/>
      <c r="CT937" s="3"/>
      <c r="CU937" s="3"/>
      <c r="CV937" s="3"/>
      <c r="CW937" s="3"/>
      <c r="CX937" s="3"/>
      <c r="CY937" s="3"/>
      <c r="CZ937" s="3"/>
      <c r="DA937" s="3"/>
      <c r="DB937" s="3"/>
      <c r="DC937" s="3"/>
      <c r="DD937" s="3"/>
      <c r="DE937" s="3"/>
      <c r="DF937" s="3"/>
      <c r="DG937" s="3"/>
      <c r="DH937" s="3"/>
      <c r="DI937" s="3"/>
      <c r="DJ937" s="3"/>
      <c r="DK937" s="3"/>
      <c r="DL937" s="3"/>
      <c r="DM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c r="CS938" s="3"/>
      <c r="CT938" s="3"/>
      <c r="CU938" s="3"/>
      <c r="CV938" s="3"/>
      <c r="CW938" s="3"/>
      <c r="CX938" s="3"/>
      <c r="CY938" s="3"/>
      <c r="CZ938" s="3"/>
      <c r="DA938" s="3"/>
      <c r="DB938" s="3"/>
      <c r="DC938" s="3"/>
      <c r="DD938" s="3"/>
      <c r="DE938" s="3"/>
      <c r="DF938" s="3"/>
      <c r="DG938" s="3"/>
      <c r="DH938" s="3"/>
      <c r="DI938" s="3"/>
      <c r="DJ938" s="3"/>
      <c r="DK938" s="3"/>
      <c r="DL938" s="3"/>
      <c r="DM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c r="CS939" s="3"/>
      <c r="CT939" s="3"/>
      <c r="CU939" s="3"/>
      <c r="CV939" s="3"/>
      <c r="CW939" s="3"/>
      <c r="CX939" s="3"/>
      <c r="CY939" s="3"/>
      <c r="CZ939" s="3"/>
      <c r="DA939" s="3"/>
      <c r="DB939" s="3"/>
      <c r="DC939" s="3"/>
      <c r="DD939" s="3"/>
      <c r="DE939" s="3"/>
      <c r="DF939" s="3"/>
      <c r="DG939" s="3"/>
      <c r="DH939" s="3"/>
      <c r="DI939" s="3"/>
      <c r="DJ939" s="3"/>
      <c r="DK939" s="3"/>
      <c r="DL939" s="3"/>
      <c r="DM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c r="CS940" s="3"/>
      <c r="CT940" s="3"/>
      <c r="CU940" s="3"/>
      <c r="CV940" s="3"/>
      <c r="CW940" s="3"/>
      <c r="CX940" s="3"/>
      <c r="CY940" s="3"/>
      <c r="CZ940" s="3"/>
      <c r="DA940" s="3"/>
      <c r="DB940" s="3"/>
      <c r="DC940" s="3"/>
      <c r="DD940" s="3"/>
      <c r="DE940" s="3"/>
      <c r="DF940" s="3"/>
      <c r="DG940" s="3"/>
      <c r="DH940" s="3"/>
      <c r="DI940" s="3"/>
      <c r="DJ940" s="3"/>
      <c r="DK940" s="3"/>
      <c r="DL940" s="3"/>
      <c r="DM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c r="CA941" s="3"/>
      <c r="CB941" s="3"/>
      <c r="CC941" s="3"/>
      <c r="CD941" s="3"/>
      <c r="CE941" s="3"/>
      <c r="CF941" s="3"/>
      <c r="CG941" s="3"/>
      <c r="CH941" s="3"/>
      <c r="CI941" s="3"/>
      <c r="CJ941" s="3"/>
      <c r="CK941" s="3"/>
      <c r="CL941" s="3"/>
      <c r="CM941" s="3"/>
      <c r="CN941" s="3"/>
      <c r="CO941" s="3"/>
      <c r="CP941" s="3"/>
      <c r="CQ941" s="3"/>
      <c r="CR941" s="3"/>
      <c r="CS941" s="3"/>
      <c r="CT941" s="3"/>
      <c r="CU941" s="3"/>
      <c r="CV941" s="3"/>
      <c r="CW941" s="3"/>
      <c r="CX941" s="3"/>
      <c r="CY941" s="3"/>
      <c r="CZ941" s="3"/>
      <c r="DA941" s="3"/>
      <c r="DB941" s="3"/>
      <c r="DC941" s="3"/>
      <c r="DD941" s="3"/>
      <c r="DE941" s="3"/>
      <c r="DF941" s="3"/>
      <c r="DG941" s="3"/>
      <c r="DH941" s="3"/>
      <c r="DI941" s="3"/>
      <c r="DJ941" s="3"/>
      <c r="DK941" s="3"/>
      <c r="DL941" s="3"/>
      <c r="DM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c r="CA942" s="3"/>
      <c r="CB942" s="3"/>
      <c r="CC942" s="3"/>
      <c r="CD942" s="3"/>
      <c r="CE942" s="3"/>
      <c r="CF942" s="3"/>
      <c r="CG942" s="3"/>
      <c r="CH942" s="3"/>
      <c r="CI942" s="3"/>
      <c r="CJ942" s="3"/>
      <c r="CK942" s="3"/>
      <c r="CL942" s="3"/>
      <c r="CM942" s="3"/>
      <c r="CN942" s="3"/>
      <c r="CO942" s="3"/>
      <c r="CP942" s="3"/>
      <c r="CQ942" s="3"/>
      <c r="CR942" s="3"/>
      <c r="CS942" s="3"/>
      <c r="CT942" s="3"/>
      <c r="CU942" s="3"/>
      <c r="CV942" s="3"/>
      <c r="CW942" s="3"/>
      <c r="CX942" s="3"/>
      <c r="CY942" s="3"/>
      <c r="CZ942" s="3"/>
      <c r="DA942" s="3"/>
      <c r="DB942" s="3"/>
      <c r="DC942" s="3"/>
      <c r="DD942" s="3"/>
      <c r="DE942" s="3"/>
      <c r="DF942" s="3"/>
      <c r="DG942" s="3"/>
      <c r="DH942" s="3"/>
      <c r="DI942" s="3"/>
      <c r="DJ942" s="3"/>
      <c r="DK942" s="3"/>
      <c r="DL942" s="3"/>
      <c r="DM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c r="CA943" s="3"/>
      <c r="CB943" s="3"/>
      <c r="CC943" s="3"/>
      <c r="CD943" s="3"/>
      <c r="CE943" s="3"/>
      <c r="CF943" s="3"/>
      <c r="CG943" s="3"/>
      <c r="CH943" s="3"/>
      <c r="CI943" s="3"/>
      <c r="CJ943" s="3"/>
      <c r="CK943" s="3"/>
      <c r="CL943" s="3"/>
      <c r="CM943" s="3"/>
      <c r="CN943" s="3"/>
      <c r="CO943" s="3"/>
      <c r="CP943" s="3"/>
      <c r="CQ943" s="3"/>
      <c r="CR943" s="3"/>
      <c r="CS943" s="3"/>
      <c r="CT943" s="3"/>
      <c r="CU943" s="3"/>
      <c r="CV943" s="3"/>
      <c r="CW943" s="3"/>
      <c r="CX943" s="3"/>
      <c r="CY943" s="3"/>
      <c r="CZ943" s="3"/>
      <c r="DA943" s="3"/>
      <c r="DB943" s="3"/>
      <c r="DC943" s="3"/>
      <c r="DD943" s="3"/>
      <c r="DE943" s="3"/>
      <c r="DF943" s="3"/>
      <c r="DG943" s="3"/>
      <c r="DH943" s="3"/>
      <c r="DI943" s="3"/>
      <c r="DJ943" s="3"/>
      <c r="DK943" s="3"/>
      <c r="DL943" s="3"/>
      <c r="DM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c r="CD944" s="3"/>
      <c r="CE944" s="3"/>
      <c r="CF944" s="3"/>
      <c r="CG944" s="3"/>
      <c r="CH944" s="3"/>
      <c r="CI944" s="3"/>
      <c r="CJ944" s="3"/>
      <c r="CK944" s="3"/>
      <c r="CL944" s="3"/>
      <c r="CM944" s="3"/>
      <c r="CN944" s="3"/>
      <c r="CO944" s="3"/>
      <c r="CP944" s="3"/>
      <c r="CQ944" s="3"/>
      <c r="CR944" s="3"/>
      <c r="CS944" s="3"/>
      <c r="CT944" s="3"/>
      <c r="CU944" s="3"/>
      <c r="CV944" s="3"/>
      <c r="CW944" s="3"/>
      <c r="CX944" s="3"/>
      <c r="CY944" s="3"/>
      <c r="CZ944" s="3"/>
      <c r="DA944" s="3"/>
      <c r="DB944" s="3"/>
      <c r="DC944" s="3"/>
      <c r="DD944" s="3"/>
      <c r="DE944" s="3"/>
      <c r="DF944" s="3"/>
      <c r="DG944" s="3"/>
      <c r="DH944" s="3"/>
      <c r="DI944" s="3"/>
      <c r="DJ944" s="3"/>
      <c r="DK944" s="3"/>
      <c r="DL944" s="3"/>
      <c r="DM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c r="CD945" s="3"/>
      <c r="CE945" s="3"/>
      <c r="CF945" s="3"/>
      <c r="CG945" s="3"/>
      <c r="CH945" s="3"/>
      <c r="CI945" s="3"/>
      <c r="CJ945" s="3"/>
      <c r="CK945" s="3"/>
      <c r="CL945" s="3"/>
      <c r="CM945" s="3"/>
      <c r="CN945" s="3"/>
      <c r="CO945" s="3"/>
      <c r="CP945" s="3"/>
      <c r="CQ945" s="3"/>
      <c r="CR945" s="3"/>
      <c r="CS945" s="3"/>
      <c r="CT945" s="3"/>
      <c r="CU945" s="3"/>
      <c r="CV945" s="3"/>
      <c r="CW945" s="3"/>
      <c r="CX945" s="3"/>
      <c r="CY945" s="3"/>
      <c r="CZ945" s="3"/>
      <c r="DA945" s="3"/>
      <c r="DB945" s="3"/>
      <c r="DC945" s="3"/>
      <c r="DD945" s="3"/>
      <c r="DE945" s="3"/>
      <c r="DF945" s="3"/>
      <c r="DG945" s="3"/>
      <c r="DH945" s="3"/>
      <c r="DI945" s="3"/>
      <c r="DJ945" s="3"/>
      <c r="DK945" s="3"/>
      <c r="DL945" s="3"/>
      <c r="DM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c r="CD946" s="3"/>
      <c r="CE946" s="3"/>
      <c r="CF946" s="3"/>
      <c r="CG946" s="3"/>
      <c r="CH946" s="3"/>
      <c r="CI946" s="3"/>
      <c r="CJ946" s="3"/>
      <c r="CK946" s="3"/>
      <c r="CL946" s="3"/>
      <c r="CM946" s="3"/>
      <c r="CN946" s="3"/>
      <c r="CO946" s="3"/>
      <c r="CP946" s="3"/>
      <c r="CQ946" s="3"/>
      <c r="CR946" s="3"/>
      <c r="CS946" s="3"/>
      <c r="CT946" s="3"/>
      <c r="CU946" s="3"/>
      <c r="CV946" s="3"/>
      <c r="CW946" s="3"/>
      <c r="CX946" s="3"/>
      <c r="CY946" s="3"/>
      <c r="CZ946" s="3"/>
      <c r="DA946" s="3"/>
      <c r="DB946" s="3"/>
      <c r="DC946" s="3"/>
      <c r="DD946" s="3"/>
      <c r="DE946" s="3"/>
      <c r="DF946" s="3"/>
      <c r="DG946" s="3"/>
      <c r="DH946" s="3"/>
      <c r="DI946" s="3"/>
      <c r="DJ946" s="3"/>
      <c r="DK946" s="3"/>
      <c r="DL946" s="3"/>
      <c r="DM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X947" s="3"/>
      <c r="BY947" s="3"/>
      <c r="BZ947" s="3"/>
      <c r="CA947" s="3"/>
      <c r="CB947" s="3"/>
      <c r="CC947" s="3"/>
      <c r="CD947" s="3"/>
      <c r="CE947" s="3"/>
      <c r="CF947" s="3"/>
      <c r="CG947" s="3"/>
      <c r="CH947" s="3"/>
      <c r="CI947" s="3"/>
      <c r="CJ947" s="3"/>
      <c r="CK947" s="3"/>
      <c r="CL947" s="3"/>
      <c r="CM947" s="3"/>
      <c r="CN947" s="3"/>
      <c r="CO947" s="3"/>
      <c r="CP947" s="3"/>
      <c r="CQ947" s="3"/>
      <c r="CR947" s="3"/>
      <c r="CS947" s="3"/>
      <c r="CT947" s="3"/>
      <c r="CU947" s="3"/>
      <c r="CV947" s="3"/>
      <c r="CW947" s="3"/>
      <c r="CX947" s="3"/>
      <c r="CY947" s="3"/>
      <c r="CZ947" s="3"/>
      <c r="DA947" s="3"/>
      <c r="DB947" s="3"/>
      <c r="DC947" s="3"/>
      <c r="DD947" s="3"/>
      <c r="DE947" s="3"/>
      <c r="DF947" s="3"/>
      <c r="DG947" s="3"/>
      <c r="DH947" s="3"/>
      <c r="DI947" s="3"/>
      <c r="DJ947" s="3"/>
      <c r="DK947" s="3"/>
      <c r="DL947" s="3"/>
      <c r="DM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c r="CA948" s="3"/>
      <c r="CB948" s="3"/>
      <c r="CC948" s="3"/>
      <c r="CD948" s="3"/>
      <c r="CE948" s="3"/>
      <c r="CF948" s="3"/>
      <c r="CG948" s="3"/>
      <c r="CH948" s="3"/>
      <c r="CI948" s="3"/>
      <c r="CJ948" s="3"/>
      <c r="CK948" s="3"/>
      <c r="CL948" s="3"/>
      <c r="CM948" s="3"/>
      <c r="CN948" s="3"/>
      <c r="CO948" s="3"/>
      <c r="CP948" s="3"/>
      <c r="CQ948" s="3"/>
      <c r="CR948" s="3"/>
      <c r="CS948" s="3"/>
      <c r="CT948" s="3"/>
      <c r="CU948" s="3"/>
      <c r="CV948" s="3"/>
      <c r="CW948" s="3"/>
      <c r="CX948" s="3"/>
      <c r="CY948" s="3"/>
      <c r="CZ948" s="3"/>
      <c r="DA948" s="3"/>
      <c r="DB948" s="3"/>
      <c r="DC948" s="3"/>
      <c r="DD948" s="3"/>
      <c r="DE948" s="3"/>
      <c r="DF948" s="3"/>
      <c r="DG948" s="3"/>
      <c r="DH948" s="3"/>
      <c r="DI948" s="3"/>
      <c r="DJ948" s="3"/>
      <c r="DK948" s="3"/>
      <c r="DL948" s="3"/>
      <c r="DM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c r="CD949" s="3"/>
      <c r="CE949" s="3"/>
      <c r="CF949" s="3"/>
      <c r="CG949" s="3"/>
      <c r="CH949" s="3"/>
      <c r="CI949" s="3"/>
      <c r="CJ949" s="3"/>
      <c r="CK949" s="3"/>
      <c r="CL949" s="3"/>
      <c r="CM949" s="3"/>
      <c r="CN949" s="3"/>
      <c r="CO949" s="3"/>
      <c r="CP949" s="3"/>
      <c r="CQ949" s="3"/>
      <c r="CR949" s="3"/>
      <c r="CS949" s="3"/>
      <c r="CT949" s="3"/>
      <c r="CU949" s="3"/>
      <c r="CV949" s="3"/>
      <c r="CW949" s="3"/>
      <c r="CX949" s="3"/>
      <c r="CY949" s="3"/>
      <c r="CZ949" s="3"/>
      <c r="DA949" s="3"/>
      <c r="DB949" s="3"/>
      <c r="DC949" s="3"/>
      <c r="DD949" s="3"/>
      <c r="DE949" s="3"/>
      <c r="DF949" s="3"/>
      <c r="DG949" s="3"/>
      <c r="DH949" s="3"/>
      <c r="DI949" s="3"/>
      <c r="DJ949" s="3"/>
      <c r="DK949" s="3"/>
      <c r="DL949" s="3"/>
      <c r="DM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c r="CA950" s="3"/>
      <c r="CB950" s="3"/>
      <c r="CC950" s="3"/>
      <c r="CD950" s="3"/>
      <c r="CE950" s="3"/>
      <c r="CF950" s="3"/>
      <c r="CG950" s="3"/>
      <c r="CH950" s="3"/>
      <c r="CI950" s="3"/>
      <c r="CJ950" s="3"/>
      <c r="CK950" s="3"/>
      <c r="CL950" s="3"/>
      <c r="CM950" s="3"/>
      <c r="CN950" s="3"/>
      <c r="CO950" s="3"/>
      <c r="CP950" s="3"/>
      <c r="CQ950" s="3"/>
      <c r="CR950" s="3"/>
      <c r="CS950" s="3"/>
      <c r="CT950" s="3"/>
      <c r="CU950" s="3"/>
      <c r="CV950" s="3"/>
      <c r="CW950" s="3"/>
      <c r="CX950" s="3"/>
      <c r="CY950" s="3"/>
      <c r="CZ950" s="3"/>
      <c r="DA950" s="3"/>
      <c r="DB950" s="3"/>
      <c r="DC950" s="3"/>
      <c r="DD950" s="3"/>
      <c r="DE950" s="3"/>
      <c r="DF950" s="3"/>
      <c r="DG950" s="3"/>
      <c r="DH950" s="3"/>
      <c r="DI950" s="3"/>
      <c r="DJ950" s="3"/>
      <c r="DK950" s="3"/>
      <c r="DL950" s="3"/>
      <c r="DM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c r="CD951" s="3"/>
      <c r="CE951" s="3"/>
      <c r="CF951" s="3"/>
      <c r="CG951" s="3"/>
      <c r="CH951" s="3"/>
      <c r="CI951" s="3"/>
      <c r="CJ951" s="3"/>
      <c r="CK951" s="3"/>
      <c r="CL951" s="3"/>
      <c r="CM951" s="3"/>
      <c r="CN951" s="3"/>
      <c r="CO951" s="3"/>
      <c r="CP951" s="3"/>
      <c r="CQ951" s="3"/>
      <c r="CR951" s="3"/>
      <c r="CS951" s="3"/>
      <c r="CT951" s="3"/>
      <c r="CU951" s="3"/>
      <c r="CV951" s="3"/>
      <c r="CW951" s="3"/>
      <c r="CX951" s="3"/>
      <c r="CY951" s="3"/>
      <c r="CZ951" s="3"/>
      <c r="DA951" s="3"/>
      <c r="DB951" s="3"/>
      <c r="DC951" s="3"/>
      <c r="DD951" s="3"/>
      <c r="DE951" s="3"/>
      <c r="DF951" s="3"/>
      <c r="DG951" s="3"/>
      <c r="DH951" s="3"/>
      <c r="DI951" s="3"/>
      <c r="DJ951" s="3"/>
      <c r="DK951" s="3"/>
      <c r="DL951" s="3"/>
      <c r="DM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c r="CA952" s="3"/>
      <c r="CB952" s="3"/>
      <c r="CC952" s="3"/>
      <c r="CD952" s="3"/>
      <c r="CE952" s="3"/>
      <c r="CF952" s="3"/>
      <c r="CG952" s="3"/>
      <c r="CH952" s="3"/>
      <c r="CI952" s="3"/>
      <c r="CJ952" s="3"/>
      <c r="CK952" s="3"/>
      <c r="CL952" s="3"/>
      <c r="CM952" s="3"/>
      <c r="CN952" s="3"/>
      <c r="CO952" s="3"/>
      <c r="CP952" s="3"/>
      <c r="CQ952" s="3"/>
      <c r="CR952" s="3"/>
      <c r="CS952" s="3"/>
      <c r="CT952" s="3"/>
      <c r="CU952" s="3"/>
      <c r="CV952" s="3"/>
      <c r="CW952" s="3"/>
      <c r="CX952" s="3"/>
      <c r="CY952" s="3"/>
      <c r="CZ952" s="3"/>
      <c r="DA952" s="3"/>
      <c r="DB952" s="3"/>
      <c r="DC952" s="3"/>
      <c r="DD952" s="3"/>
      <c r="DE952" s="3"/>
      <c r="DF952" s="3"/>
      <c r="DG952" s="3"/>
      <c r="DH952" s="3"/>
      <c r="DI952" s="3"/>
      <c r="DJ952" s="3"/>
      <c r="DK952" s="3"/>
      <c r="DL952" s="3"/>
      <c r="DM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c r="CA953" s="3"/>
      <c r="CB953" s="3"/>
      <c r="CC953" s="3"/>
      <c r="CD953" s="3"/>
      <c r="CE953" s="3"/>
      <c r="CF953" s="3"/>
      <c r="CG953" s="3"/>
      <c r="CH953" s="3"/>
      <c r="CI953" s="3"/>
      <c r="CJ953" s="3"/>
      <c r="CK953" s="3"/>
      <c r="CL953" s="3"/>
      <c r="CM953" s="3"/>
      <c r="CN953" s="3"/>
      <c r="CO953" s="3"/>
      <c r="CP953" s="3"/>
      <c r="CQ953" s="3"/>
      <c r="CR953" s="3"/>
      <c r="CS953" s="3"/>
      <c r="CT953" s="3"/>
      <c r="CU953" s="3"/>
      <c r="CV953" s="3"/>
      <c r="CW953" s="3"/>
      <c r="CX953" s="3"/>
      <c r="CY953" s="3"/>
      <c r="CZ953" s="3"/>
      <c r="DA953" s="3"/>
      <c r="DB953" s="3"/>
      <c r="DC953" s="3"/>
      <c r="DD953" s="3"/>
      <c r="DE953" s="3"/>
      <c r="DF953" s="3"/>
      <c r="DG953" s="3"/>
      <c r="DH953" s="3"/>
      <c r="DI953" s="3"/>
      <c r="DJ953" s="3"/>
      <c r="DK953" s="3"/>
      <c r="DL953" s="3"/>
      <c r="DM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c r="CA954" s="3"/>
      <c r="CB954" s="3"/>
      <c r="CC954" s="3"/>
      <c r="CD954" s="3"/>
      <c r="CE954" s="3"/>
      <c r="CF954" s="3"/>
      <c r="CG954" s="3"/>
      <c r="CH954" s="3"/>
      <c r="CI954" s="3"/>
      <c r="CJ954" s="3"/>
      <c r="CK954" s="3"/>
      <c r="CL954" s="3"/>
      <c r="CM954" s="3"/>
      <c r="CN954" s="3"/>
      <c r="CO954" s="3"/>
      <c r="CP954" s="3"/>
      <c r="CQ954" s="3"/>
      <c r="CR954" s="3"/>
      <c r="CS954" s="3"/>
      <c r="CT954" s="3"/>
      <c r="CU954" s="3"/>
      <c r="CV954" s="3"/>
      <c r="CW954" s="3"/>
      <c r="CX954" s="3"/>
      <c r="CY954" s="3"/>
      <c r="CZ954" s="3"/>
      <c r="DA954" s="3"/>
      <c r="DB954" s="3"/>
      <c r="DC954" s="3"/>
      <c r="DD954" s="3"/>
      <c r="DE954" s="3"/>
      <c r="DF954" s="3"/>
      <c r="DG954" s="3"/>
      <c r="DH954" s="3"/>
      <c r="DI954" s="3"/>
      <c r="DJ954" s="3"/>
      <c r="DK954" s="3"/>
      <c r="DL954" s="3"/>
      <c r="DM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c r="CA955" s="3"/>
      <c r="CB955" s="3"/>
      <c r="CC955" s="3"/>
      <c r="CD955" s="3"/>
      <c r="CE955" s="3"/>
      <c r="CF955" s="3"/>
      <c r="CG955" s="3"/>
      <c r="CH955" s="3"/>
      <c r="CI955" s="3"/>
      <c r="CJ955" s="3"/>
      <c r="CK955" s="3"/>
      <c r="CL955" s="3"/>
      <c r="CM955" s="3"/>
      <c r="CN955" s="3"/>
      <c r="CO955" s="3"/>
      <c r="CP955" s="3"/>
      <c r="CQ955" s="3"/>
      <c r="CR955" s="3"/>
      <c r="CS955" s="3"/>
      <c r="CT955" s="3"/>
      <c r="CU955" s="3"/>
      <c r="CV955" s="3"/>
      <c r="CW955" s="3"/>
      <c r="CX955" s="3"/>
      <c r="CY955" s="3"/>
      <c r="CZ955" s="3"/>
      <c r="DA955" s="3"/>
      <c r="DB955" s="3"/>
      <c r="DC955" s="3"/>
      <c r="DD955" s="3"/>
      <c r="DE955" s="3"/>
      <c r="DF955" s="3"/>
      <c r="DG955" s="3"/>
      <c r="DH955" s="3"/>
      <c r="DI955" s="3"/>
      <c r="DJ955" s="3"/>
      <c r="DK955" s="3"/>
      <c r="DL955" s="3"/>
      <c r="DM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c r="CA956" s="3"/>
      <c r="CB956" s="3"/>
      <c r="CC956" s="3"/>
      <c r="CD956" s="3"/>
      <c r="CE956" s="3"/>
      <c r="CF956" s="3"/>
      <c r="CG956" s="3"/>
      <c r="CH956" s="3"/>
      <c r="CI956" s="3"/>
      <c r="CJ956" s="3"/>
      <c r="CK956" s="3"/>
      <c r="CL956" s="3"/>
      <c r="CM956" s="3"/>
      <c r="CN956" s="3"/>
      <c r="CO956" s="3"/>
      <c r="CP956" s="3"/>
      <c r="CQ956" s="3"/>
      <c r="CR956" s="3"/>
      <c r="CS956" s="3"/>
      <c r="CT956" s="3"/>
      <c r="CU956" s="3"/>
      <c r="CV956" s="3"/>
      <c r="CW956" s="3"/>
      <c r="CX956" s="3"/>
      <c r="CY956" s="3"/>
      <c r="CZ956" s="3"/>
      <c r="DA956" s="3"/>
      <c r="DB956" s="3"/>
      <c r="DC956" s="3"/>
      <c r="DD956" s="3"/>
      <c r="DE956" s="3"/>
      <c r="DF956" s="3"/>
      <c r="DG956" s="3"/>
      <c r="DH956" s="3"/>
      <c r="DI956" s="3"/>
      <c r="DJ956" s="3"/>
      <c r="DK956" s="3"/>
      <c r="DL956" s="3"/>
      <c r="DM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c r="CD957" s="3"/>
      <c r="CE957" s="3"/>
      <c r="CF957" s="3"/>
      <c r="CG957" s="3"/>
      <c r="CH957" s="3"/>
      <c r="CI957" s="3"/>
      <c r="CJ957" s="3"/>
      <c r="CK957" s="3"/>
      <c r="CL957" s="3"/>
      <c r="CM957" s="3"/>
      <c r="CN957" s="3"/>
      <c r="CO957" s="3"/>
      <c r="CP957" s="3"/>
      <c r="CQ957" s="3"/>
      <c r="CR957" s="3"/>
      <c r="CS957" s="3"/>
      <c r="CT957" s="3"/>
      <c r="CU957" s="3"/>
      <c r="CV957" s="3"/>
      <c r="CW957" s="3"/>
      <c r="CX957" s="3"/>
      <c r="CY957" s="3"/>
      <c r="CZ957" s="3"/>
      <c r="DA957" s="3"/>
      <c r="DB957" s="3"/>
      <c r="DC957" s="3"/>
      <c r="DD957" s="3"/>
      <c r="DE957" s="3"/>
      <c r="DF957" s="3"/>
      <c r="DG957" s="3"/>
      <c r="DH957" s="3"/>
      <c r="DI957" s="3"/>
      <c r="DJ957" s="3"/>
      <c r="DK957" s="3"/>
      <c r="DL957" s="3"/>
      <c r="DM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c r="CA958" s="3"/>
      <c r="CB958" s="3"/>
      <c r="CC958" s="3"/>
      <c r="CD958" s="3"/>
      <c r="CE958" s="3"/>
      <c r="CF958" s="3"/>
      <c r="CG958" s="3"/>
      <c r="CH958" s="3"/>
      <c r="CI958" s="3"/>
      <c r="CJ958" s="3"/>
      <c r="CK958" s="3"/>
      <c r="CL958" s="3"/>
      <c r="CM958" s="3"/>
      <c r="CN958" s="3"/>
      <c r="CO958" s="3"/>
      <c r="CP958" s="3"/>
      <c r="CQ958" s="3"/>
      <c r="CR958" s="3"/>
      <c r="CS958" s="3"/>
      <c r="CT958" s="3"/>
      <c r="CU958" s="3"/>
      <c r="CV958" s="3"/>
      <c r="CW958" s="3"/>
      <c r="CX958" s="3"/>
      <c r="CY958" s="3"/>
      <c r="CZ958" s="3"/>
      <c r="DA958" s="3"/>
      <c r="DB958" s="3"/>
      <c r="DC958" s="3"/>
      <c r="DD958" s="3"/>
      <c r="DE958" s="3"/>
      <c r="DF958" s="3"/>
      <c r="DG958" s="3"/>
      <c r="DH958" s="3"/>
      <c r="DI958" s="3"/>
      <c r="DJ958" s="3"/>
      <c r="DK958" s="3"/>
      <c r="DL958" s="3"/>
      <c r="DM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c r="CA959" s="3"/>
      <c r="CB959" s="3"/>
      <c r="CC959" s="3"/>
      <c r="CD959" s="3"/>
      <c r="CE959" s="3"/>
      <c r="CF959" s="3"/>
      <c r="CG959" s="3"/>
      <c r="CH959" s="3"/>
      <c r="CI959" s="3"/>
      <c r="CJ959" s="3"/>
      <c r="CK959" s="3"/>
      <c r="CL959" s="3"/>
      <c r="CM959" s="3"/>
      <c r="CN959" s="3"/>
      <c r="CO959" s="3"/>
      <c r="CP959" s="3"/>
      <c r="CQ959" s="3"/>
      <c r="CR959" s="3"/>
      <c r="CS959" s="3"/>
      <c r="CT959" s="3"/>
      <c r="CU959" s="3"/>
      <c r="CV959" s="3"/>
      <c r="CW959" s="3"/>
      <c r="CX959" s="3"/>
      <c r="CY959" s="3"/>
      <c r="CZ959" s="3"/>
      <c r="DA959" s="3"/>
      <c r="DB959" s="3"/>
      <c r="DC959" s="3"/>
      <c r="DD959" s="3"/>
      <c r="DE959" s="3"/>
      <c r="DF959" s="3"/>
      <c r="DG959" s="3"/>
      <c r="DH959" s="3"/>
      <c r="DI959" s="3"/>
      <c r="DJ959" s="3"/>
      <c r="DK959" s="3"/>
      <c r="DL959" s="3"/>
      <c r="DM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c r="CD960" s="3"/>
      <c r="CE960" s="3"/>
      <c r="CF960" s="3"/>
      <c r="CG960" s="3"/>
      <c r="CH960" s="3"/>
      <c r="CI960" s="3"/>
      <c r="CJ960" s="3"/>
      <c r="CK960" s="3"/>
      <c r="CL960" s="3"/>
      <c r="CM960" s="3"/>
      <c r="CN960" s="3"/>
      <c r="CO960" s="3"/>
      <c r="CP960" s="3"/>
      <c r="CQ960" s="3"/>
      <c r="CR960" s="3"/>
      <c r="CS960" s="3"/>
      <c r="CT960" s="3"/>
      <c r="CU960" s="3"/>
      <c r="CV960" s="3"/>
      <c r="CW960" s="3"/>
      <c r="CX960" s="3"/>
      <c r="CY960" s="3"/>
      <c r="CZ960" s="3"/>
      <c r="DA960" s="3"/>
      <c r="DB960" s="3"/>
      <c r="DC960" s="3"/>
      <c r="DD960" s="3"/>
      <c r="DE960" s="3"/>
      <c r="DF960" s="3"/>
      <c r="DG960" s="3"/>
      <c r="DH960" s="3"/>
      <c r="DI960" s="3"/>
      <c r="DJ960" s="3"/>
      <c r="DK960" s="3"/>
      <c r="DL960" s="3"/>
      <c r="DM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c r="BY961" s="3"/>
      <c r="BZ961" s="3"/>
      <c r="CA961" s="3"/>
      <c r="CB961" s="3"/>
      <c r="CC961" s="3"/>
      <c r="CD961" s="3"/>
      <c r="CE961" s="3"/>
      <c r="CF961" s="3"/>
      <c r="CG961" s="3"/>
      <c r="CH961" s="3"/>
      <c r="CI961" s="3"/>
      <c r="CJ961" s="3"/>
      <c r="CK961" s="3"/>
      <c r="CL961" s="3"/>
      <c r="CM961" s="3"/>
      <c r="CN961" s="3"/>
      <c r="CO961" s="3"/>
      <c r="CP961" s="3"/>
      <c r="CQ961" s="3"/>
      <c r="CR961" s="3"/>
      <c r="CS961" s="3"/>
      <c r="CT961" s="3"/>
      <c r="CU961" s="3"/>
      <c r="CV961" s="3"/>
      <c r="CW961" s="3"/>
      <c r="CX961" s="3"/>
      <c r="CY961" s="3"/>
      <c r="CZ961" s="3"/>
      <c r="DA961" s="3"/>
      <c r="DB961" s="3"/>
      <c r="DC961" s="3"/>
      <c r="DD961" s="3"/>
      <c r="DE961" s="3"/>
      <c r="DF961" s="3"/>
      <c r="DG961" s="3"/>
      <c r="DH961" s="3"/>
      <c r="DI961" s="3"/>
      <c r="DJ961" s="3"/>
      <c r="DK961" s="3"/>
      <c r="DL961" s="3"/>
      <c r="DM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c r="BO962" s="3"/>
      <c r="BP962" s="3"/>
      <c r="BQ962" s="3"/>
      <c r="BR962" s="3"/>
      <c r="BS962" s="3"/>
      <c r="BT962" s="3"/>
      <c r="BU962" s="3"/>
      <c r="BV962" s="3"/>
      <c r="BW962" s="3"/>
      <c r="BX962" s="3"/>
      <c r="BY962" s="3"/>
      <c r="BZ962" s="3"/>
      <c r="CA962" s="3"/>
      <c r="CB962" s="3"/>
      <c r="CC962" s="3"/>
      <c r="CD962" s="3"/>
      <c r="CE962" s="3"/>
      <c r="CF962" s="3"/>
      <c r="CG962" s="3"/>
      <c r="CH962" s="3"/>
      <c r="CI962" s="3"/>
      <c r="CJ962" s="3"/>
      <c r="CK962" s="3"/>
      <c r="CL962" s="3"/>
      <c r="CM962" s="3"/>
      <c r="CN962" s="3"/>
      <c r="CO962" s="3"/>
      <c r="CP962" s="3"/>
      <c r="CQ962" s="3"/>
      <c r="CR962" s="3"/>
      <c r="CS962" s="3"/>
      <c r="CT962" s="3"/>
      <c r="CU962" s="3"/>
      <c r="CV962" s="3"/>
      <c r="CW962" s="3"/>
      <c r="CX962" s="3"/>
      <c r="CY962" s="3"/>
      <c r="CZ962" s="3"/>
      <c r="DA962" s="3"/>
      <c r="DB962" s="3"/>
      <c r="DC962" s="3"/>
      <c r="DD962" s="3"/>
      <c r="DE962" s="3"/>
      <c r="DF962" s="3"/>
      <c r="DG962" s="3"/>
      <c r="DH962" s="3"/>
      <c r="DI962" s="3"/>
      <c r="DJ962" s="3"/>
      <c r="DK962" s="3"/>
      <c r="DL962" s="3"/>
      <c r="DM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c r="CA963" s="3"/>
      <c r="CB963" s="3"/>
      <c r="CC963" s="3"/>
      <c r="CD963" s="3"/>
      <c r="CE963" s="3"/>
      <c r="CF963" s="3"/>
      <c r="CG963" s="3"/>
      <c r="CH963" s="3"/>
      <c r="CI963" s="3"/>
      <c r="CJ963" s="3"/>
      <c r="CK963" s="3"/>
      <c r="CL963" s="3"/>
      <c r="CM963" s="3"/>
      <c r="CN963" s="3"/>
      <c r="CO963" s="3"/>
      <c r="CP963" s="3"/>
      <c r="CQ963" s="3"/>
      <c r="CR963" s="3"/>
      <c r="CS963" s="3"/>
      <c r="CT963" s="3"/>
      <c r="CU963" s="3"/>
      <c r="CV963" s="3"/>
      <c r="CW963" s="3"/>
      <c r="CX963" s="3"/>
      <c r="CY963" s="3"/>
      <c r="CZ963" s="3"/>
      <c r="DA963" s="3"/>
      <c r="DB963" s="3"/>
      <c r="DC963" s="3"/>
      <c r="DD963" s="3"/>
      <c r="DE963" s="3"/>
      <c r="DF963" s="3"/>
      <c r="DG963" s="3"/>
      <c r="DH963" s="3"/>
      <c r="DI963" s="3"/>
      <c r="DJ963" s="3"/>
      <c r="DK963" s="3"/>
      <c r="DL963" s="3"/>
      <c r="DM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c r="CA964" s="3"/>
      <c r="CB964" s="3"/>
      <c r="CC964" s="3"/>
      <c r="CD964" s="3"/>
      <c r="CE964" s="3"/>
      <c r="CF964" s="3"/>
      <c r="CG964" s="3"/>
      <c r="CH964" s="3"/>
      <c r="CI964" s="3"/>
      <c r="CJ964" s="3"/>
      <c r="CK964" s="3"/>
      <c r="CL964" s="3"/>
      <c r="CM964" s="3"/>
      <c r="CN964" s="3"/>
      <c r="CO964" s="3"/>
      <c r="CP964" s="3"/>
      <c r="CQ964" s="3"/>
      <c r="CR964" s="3"/>
      <c r="CS964" s="3"/>
      <c r="CT964" s="3"/>
      <c r="CU964" s="3"/>
      <c r="CV964" s="3"/>
      <c r="CW964" s="3"/>
      <c r="CX964" s="3"/>
      <c r="CY964" s="3"/>
      <c r="CZ964" s="3"/>
      <c r="DA964" s="3"/>
      <c r="DB964" s="3"/>
      <c r="DC964" s="3"/>
      <c r="DD964" s="3"/>
      <c r="DE964" s="3"/>
      <c r="DF964" s="3"/>
      <c r="DG964" s="3"/>
      <c r="DH964" s="3"/>
      <c r="DI964" s="3"/>
      <c r="DJ964" s="3"/>
      <c r="DK964" s="3"/>
      <c r="DL964" s="3"/>
      <c r="DM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c r="CA965" s="3"/>
      <c r="CB965" s="3"/>
      <c r="CC965" s="3"/>
      <c r="CD965" s="3"/>
      <c r="CE965" s="3"/>
      <c r="CF965" s="3"/>
      <c r="CG965" s="3"/>
      <c r="CH965" s="3"/>
      <c r="CI965" s="3"/>
      <c r="CJ965" s="3"/>
      <c r="CK965" s="3"/>
      <c r="CL965" s="3"/>
      <c r="CM965" s="3"/>
      <c r="CN965" s="3"/>
      <c r="CO965" s="3"/>
      <c r="CP965" s="3"/>
      <c r="CQ965" s="3"/>
      <c r="CR965" s="3"/>
      <c r="CS965" s="3"/>
      <c r="CT965" s="3"/>
      <c r="CU965" s="3"/>
      <c r="CV965" s="3"/>
      <c r="CW965" s="3"/>
      <c r="CX965" s="3"/>
      <c r="CY965" s="3"/>
      <c r="CZ965" s="3"/>
      <c r="DA965" s="3"/>
      <c r="DB965" s="3"/>
      <c r="DC965" s="3"/>
      <c r="DD965" s="3"/>
      <c r="DE965" s="3"/>
      <c r="DF965" s="3"/>
      <c r="DG965" s="3"/>
      <c r="DH965" s="3"/>
      <c r="DI965" s="3"/>
      <c r="DJ965" s="3"/>
      <c r="DK965" s="3"/>
      <c r="DL965" s="3"/>
      <c r="DM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c r="CA966" s="3"/>
      <c r="CB966" s="3"/>
      <c r="CC966" s="3"/>
      <c r="CD966" s="3"/>
      <c r="CE966" s="3"/>
      <c r="CF966" s="3"/>
      <c r="CG966" s="3"/>
      <c r="CH966" s="3"/>
      <c r="CI966" s="3"/>
      <c r="CJ966" s="3"/>
      <c r="CK966" s="3"/>
      <c r="CL966" s="3"/>
      <c r="CM966" s="3"/>
      <c r="CN966" s="3"/>
      <c r="CO966" s="3"/>
      <c r="CP966" s="3"/>
      <c r="CQ966" s="3"/>
      <c r="CR966" s="3"/>
      <c r="CS966" s="3"/>
      <c r="CT966" s="3"/>
      <c r="CU966" s="3"/>
      <c r="CV966" s="3"/>
      <c r="CW966" s="3"/>
      <c r="CX966" s="3"/>
      <c r="CY966" s="3"/>
      <c r="CZ966" s="3"/>
      <c r="DA966" s="3"/>
      <c r="DB966" s="3"/>
      <c r="DC966" s="3"/>
      <c r="DD966" s="3"/>
      <c r="DE966" s="3"/>
      <c r="DF966" s="3"/>
      <c r="DG966" s="3"/>
      <c r="DH966" s="3"/>
      <c r="DI966" s="3"/>
      <c r="DJ966" s="3"/>
      <c r="DK966" s="3"/>
      <c r="DL966" s="3"/>
      <c r="DM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c r="BY967" s="3"/>
      <c r="BZ967" s="3"/>
      <c r="CA967" s="3"/>
      <c r="CB967" s="3"/>
      <c r="CC967" s="3"/>
      <c r="CD967" s="3"/>
      <c r="CE967" s="3"/>
      <c r="CF967" s="3"/>
      <c r="CG967" s="3"/>
      <c r="CH967" s="3"/>
      <c r="CI967" s="3"/>
      <c r="CJ967" s="3"/>
      <c r="CK967" s="3"/>
      <c r="CL967" s="3"/>
      <c r="CM967" s="3"/>
      <c r="CN967" s="3"/>
      <c r="CO967" s="3"/>
      <c r="CP967" s="3"/>
      <c r="CQ967" s="3"/>
      <c r="CR967" s="3"/>
      <c r="CS967" s="3"/>
      <c r="CT967" s="3"/>
      <c r="CU967" s="3"/>
      <c r="CV967" s="3"/>
      <c r="CW967" s="3"/>
      <c r="CX967" s="3"/>
      <c r="CY967" s="3"/>
      <c r="CZ967" s="3"/>
      <c r="DA967" s="3"/>
      <c r="DB967" s="3"/>
      <c r="DC967" s="3"/>
      <c r="DD967" s="3"/>
      <c r="DE967" s="3"/>
      <c r="DF967" s="3"/>
      <c r="DG967" s="3"/>
      <c r="DH967" s="3"/>
      <c r="DI967" s="3"/>
      <c r="DJ967" s="3"/>
      <c r="DK967" s="3"/>
      <c r="DL967" s="3"/>
      <c r="DM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c r="BY968" s="3"/>
      <c r="BZ968" s="3"/>
      <c r="CA968" s="3"/>
      <c r="CB968" s="3"/>
      <c r="CC968" s="3"/>
      <c r="CD968" s="3"/>
      <c r="CE968" s="3"/>
      <c r="CF968" s="3"/>
      <c r="CG968" s="3"/>
      <c r="CH968" s="3"/>
      <c r="CI968" s="3"/>
      <c r="CJ968" s="3"/>
      <c r="CK968" s="3"/>
      <c r="CL968" s="3"/>
      <c r="CM968" s="3"/>
      <c r="CN968" s="3"/>
      <c r="CO968" s="3"/>
      <c r="CP968" s="3"/>
      <c r="CQ968" s="3"/>
      <c r="CR968" s="3"/>
      <c r="CS968" s="3"/>
      <c r="CT968" s="3"/>
      <c r="CU968" s="3"/>
      <c r="CV968" s="3"/>
      <c r="CW968" s="3"/>
      <c r="CX968" s="3"/>
      <c r="CY968" s="3"/>
      <c r="CZ968" s="3"/>
      <c r="DA968" s="3"/>
      <c r="DB968" s="3"/>
      <c r="DC968" s="3"/>
      <c r="DD968" s="3"/>
      <c r="DE968" s="3"/>
      <c r="DF968" s="3"/>
      <c r="DG968" s="3"/>
      <c r="DH968" s="3"/>
      <c r="DI968" s="3"/>
      <c r="DJ968" s="3"/>
      <c r="DK968" s="3"/>
      <c r="DL968" s="3"/>
      <c r="DM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c r="BO969" s="3"/>
      <c r="BP969" s="3"/>
      <c r="BQ969" s="3"/>
      <c r="BR969" s="3"/>
      <c r="BS969" s="3"/>
      <c r="BT969" s="3"/>
      <c r="BU969" s="3"/>
      <c r="BV969" s="3"/>
      <c r="BW969" s="3"/>
      <c r="BX969" s="3"/>
      <c r="BY969" s="3"/>
      <c r="BZ969" s="3"/>
      <c r="CA969" s="3"/>
      <c r="CB969" s="3"/>
      <c r="CC969" s="3"/>
      <c r="CD969" s="3"/>
      <c r="CE969" s="3"/>
      <c r="CF969" s="3"/>
      <c r="CG969" s="3"/>
      <c r="CH969" s="3"/>
      <c r="CI969" s="3"/>
      <c r="CJ969" s="3"/>
      <c r="CK969" s="3"/>
      <c r="CL969" s="3"/>
      <c r="CM969" s="3"/>
      <c r="CN969" s="3"/>
      <c r="CO969" s="3"/>
      <c r="CP969" s="3"/>
      <c r="CQ969" s="3"/>
      <c r="CR969" s="3"/>
      <c r="CS969" s="3"/>
      <c r="CT969" s="3"/>
      <c r="CU969" s="3"/>
      <c r="CV969" s="3"/>
      <c r="CW969" s="3"/>
      <c r="CX969" s="3"/>
      <c r="CY969" s="3"/>
      <c r="CZ969" s="3"/>
      <c r="DA969" s="3"/>
      <c r="DB969" s="3"/>
      <c r="DC969" s="3"/>
      <c r="DD969" s="3"/>
      <c r="DE969" s="3"/>
      <c r="DF969" s="3"/>
      <c r="DG969" s="3"/>
      <c r="DH969" s="3"/>
      <c r="DI969" s="3"/>
      <c r="DJ969" s="3"/>
      <c r="DK969" s="3"/>
      <c r="DL969" s="3"/>
      <c r="DM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c r="CD970" s="3"/>
      <c r="CE970" s="3"/>
      <c r="CF970" s="3"/>
      <c r="CG970" s="3"/>
      <c r="CH970" s="3"/>
      <c r="CI970" s="3"/>
      <c r="CJ970" s="3"/>
      <c r="CK970" s="3"/>
      <c r="CL970" s="3"/>
      <c r="CM970" s="3"/>
      <c r="CN970" s="3"/>
      <c r="CO970" s="3"/>
      <c r="CP970" s="3"/>
      <c r="CQ970" s="3"/>
      <c r="CR970" s="3"/>
      <c r="CS970" s="3"/>
      <c r="CT970" s="3"/>
      <c r="CU970" s="3"/>
      <c r="CV970" s="3"/>
      <c r="CW970" s="3"/>
      <c r="CX970" s="3"/>
      <c r="CY970" s="3"/>
      <c r="CZ970" s="3"/>
      <c r="DA970" s="3"/>
      <c r="DB970" s="3"/>
      <c r="DC970" s="3"/>
      <c r="DD970" s="3"/>
      <c r="DE970" s="3"/>
      <c r="DF970" s="3"/>
      <c r="DG970" s="3"/>
      <c r="DH970" s="3"/>
      <c r="DI970" s="3"/>
      <c r="DJ970" s="3"/>
      <c r="DK970" s="3"/>
      <c r="DL970" s="3"/>
      <c r="DM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X971" s="3"/>
      <c r="BY971" s="3"/>
      <c r="BZ971" s="3"/>
      <c r="CA971" s="3"/>
      <c r="CB971" s="3"/>
      <c r="CC971" s="3"/>
      <c r="CD971" s="3"/>
      <c r="CE971" s="3"/>
      <c r="CF971" s="3"/>
      <c r="CG971" s="3"/>
      <c r="CH971" s="3"/>
      <c r="CI971" s="3"/>
      <c r="CJ971" s="3"/>
      <c r="CK971" s="3"/>
      <c r="CL971" s="3"/>
      <c r="CM971" s="3"/>
      <c r="CN971" s="3"/>
      <c r="CO971" s="3"/>
      <c r="CP971" s="3"/>
      <c r="CQ971" s="3"/>
      <c r="CR971" s="3"/>
      <c r="CS971" s="3"/>
      <c r="CT971" s="3"/>
      <c r="CU971" s="3"/>
      <c r="CV971" s="3"/>
      <c r="CW971" s="3"/>
      <c r="CX971" s="3"/>
      <c r="CY971" s="3"/>
      <c r="CZ971" s="3"/>
      <c r="DA971" s="3"/>
      <c r="DB971" s="3"/>
      <c r="DC971" s="3"/>
      <c r="DD971" s="3"/>
      <c r="DE971" s="3"/>
      <c r="DF971" s="3"/>
      <c r="DG971" s="3"/>
      <c r="DH971" s="3"/>
      <c r="DI971" s="3"/>
      <c r="DJ971" s="3"/>
      <c r="DK971" s="3"/>
      <c r="DL971" s="3"/>
      <c r="DM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c r="BY972" s="3"/>
      <c r="BZ972" s="3"/>
      <c r="CA972" s="3"/>
      <c r="CB972" s="3"/>
      <c r="CC972" s="3"/>
      <c r="CD972" s="3"/>
      <c r="CE972" s="3"/>
      <c r="CF972" s="3"/>
      <c r="CG972" s="3"/>
      <c r="CH972" s="3"/>
      <c r="CI972" s="3"/>
      <c r="CJ972" s="3"/>
      <c r="CK972" s="3"/>
      <c r="CL972" s="3"/>
      <c r="CM972" s="3"/>
      <c r="CN972" s="3"/>
      <c r="CO972" s="3"/>
      <c r="CP972" s="3"/>
      <c r="CQ972" s="3"/>
      <c r="CR972" s="3"/>
      <c r="CS972" s="3"/>
      <c r="CT972" s="3"/>
      <c r="CU972" s="3"/>
      <c r="CV972" s="3"/>
      <c r="CW972" s="3"/>
      <c r="CX972" s="3"/>
      <c r="CY972" s="3"/>
      <c r="CZ972" s="3"/>
      <c r="DA972" s="3"/>
      <c r="DB972" s="3"/>
      <c r="DC972" s="3"/>
      <c r="DD972" s="3"/>
      <c r="DE972" s="3"/>
      <c r="DF972" s="3"/>
      <c r="DG972" s="3"/>
      <c r="DH972" s="3"/>
      <c r="DI972" s="3"/>
      <c r="DJ972" s="3"/>
      <c r="DK972" s="3"/>
      <c r="DL972" s="3"/>
      <c r="DM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c r="CD973" s="3"/>
      <c r="CE973" s="3"/>
      <c r="CF973" s="3"/>
      <c r="CG973" s="3"/>
      <c r="CH973" s="3"/>
      <c r="CI973" s="3"/>
      <c r="CJ973" s="3"/>
      <c r="CK973" s="3"/>
      <c r="CL973" s="3"/>
      <c r="CM973" s="3"/>
      <c r="CN973" s="3"/>
      <c r="CO973" s="3"/>
      <c r="CP973" s="3"/>
      <c r="CQ973" s="3"/>
      <c r="CR973" s="3"/>
      <c r="CS973" s="3"/>
      <c r="CT973" s="3"/>
      <c r="CU973" s="3"/>
      <c r="CV973" s="3"/>
      <c r="CW973" s="3"/>
      <c r="CX973" s="3"/>
      <c r="CY973" s="3"/>
      <c r="CZ973" s="3"/>
      <c r="DA973" s="3"/>
      <c r="DB973" s="3"/>
      <c r="DC973" s="3"/>
      <c r="DD973" s="3"/>
      <c r="DE973" s="3"/>
      <c r="DF973" s="3"/>
      <c r="DG973" s="3"/>
      <c r="DH973" s="3"/>
      <c r="DI973" s="3"/>
      <c r="DJ973" s="3"/>
      <c r="DK973" s="3"/>
      <c r="DL973" s="3"/>
      <c r="DM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c r="CD974" s="3"/>
      <c r="CE974" s="3"/>
      <c r="CF974" s="3"/>
      <c r="CG974" s="3"/>
      <c r="CH974" s="3"/>
      <c r="CI974" s="3"/>
      <c r="CJ974" s="3"/>
      <c r="CK974" s="3"/>
      <c r="CL974" s="3"/>
      <c r="CM974" s="3"/>
      <c r="CN974" s="3"/>
      <c r="CO974" s="3"/>
      <c r="CP974" s="3"/>
      <c r="CQ974" s="3"/>
      <c r="CR974" s="3"/>
      <c r="CS974" s="3"/>
      <c r="CT974" s="3"/>
      <c r="CU974" s="3"/>
      <c r="CV974" s="3"/>
      <c r="CW974" s="3"/>
      <c r="CX974" s="3"/>
      <c r="CY974" s="3"/>
      <c r="CZ974" s="3"/>
      <c r="DA974" s="3"/>
      <c r="DB974" s="3"/>
      <c r="DC974" s="3"/>
      <c r="DD974" s="3"/>
      <c r="DE974" s="3"/>
      <c r="DF974" s="3"/>
      <c r="DG974" s="3"/>
      <c r="DH974" s="3"/>
      <c r="DI974" s="3"/>
      <c r="DJ974" s="3"/>
      <c r="DK974" s="3"/>
      <c r="DL974" s="3"/>
      <c r="DM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c r="CD975" s="3"/>
      <c r="CE975" s="3"/>
      <c r="CF975" s="3"/>
      <c r="CG975" s="3"/>
      <c r="CH975" s="3"/>
      <c r="CI975" s="3"/>
      <c r="CJ975" s="3"/>
      <c r="CK975" s="3"/>
      <c r="CL975" s="3"/>
      <c r="CM975" s="3"/>
      <c r="CN975" s="3"/>
      <c r="CO975" s="3"/>
      <c r="CP975" s="3"/>
      <c r="CQ975" s="3"/>
      <c r="CR975" s="3"/>
      <c r="CS975" s="3"/>
      <c r="CT975" s="3"/>
      <c r="CU975" s="3"/>
      <c r="CV975" s="3"/>
      <c r="CW975" s="3"/>
      <c r="CX975" s="3"/>
      <c r="CY975" s="3"/>
      <c r="CZ975" s="3"/>
      <c r="DA975" s="3"/>
      <c r="DB975" s="3"/>
      <c r="DC975" s="3"/>
      <c r="DD975" s="3"/>
      <c r="DE975" s="3"/>
      <c r="DF975" s="3"/>
      <c r="DG975" s="3"/>
      <c r="DH975" s="3"/>
      <c r="DI975" s="3"/>
      <c r="DJ975" s="3"/>
      <c r="DK975" s="3"/>
      <c r="DL975" s="3"/>
      <c r="DM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c r="CD976" s="3"/>
      <c r="CE976" s="3"/>
      <c r="CF976" s="3"/>
      <c r="CG976" s="3"/>
      <c r="CH976" s="3"/>
      <c r="CI976" s="3"/>
      <c r="CJ976" s="3"/>
      <c r="CK976" s="3"/>
      <c r="CL976" s="3"/>
      <c r="CM976" s="3"/>
      <c r="CN976" s="3"/>
      <c r="CO976" s="3"/>
      <c r="CP976" s="3"/>
      <c r="CQ976" s="3"/>
      <c r="CR976" s="3"/>
      <c r="CS976" s="3"/>
      <c r="CT976" s="3"/>
      <c r="CU976" s="3"/>
      <c r="CV976" s="3"/>
      <c r="CW976" s="3"/>
      <c r="CX976" s="3"/>
      <c r="CY976" s="3"/>
      <c r="CZ976" s="3"/>
      <c r="DA976" s="3"/>
      <c r="DB976" s="3"/>
      <c r="DC976" s="3"/>
      <c r="DD976" s="3"/>
      <c r="DE976" s="3"/>
      <c r="DF976" s="3"/>
      <c r="DG976" s="3"/>
      <c r="DH976" s="3"/>
      <c r="DI976" s="3"/>
      <c r="DJ976" s="3"/>
      <c r="DK976" s="3"/>
      <c r="DL976" s="3"/>
      <c r="DM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c r="CA977" s="3"/>
      <c r="CB977" s="3"/>
      <c r="CC977" s="3"/>
      <c r="CD977" s="3"/>
      <c r="CE977" s="3"/>
      <c r="CF977" s="3"/>
      <c r="CG977" s="3"/>
      <c r="CH977" s="3"/>
      <c r="CI977" s="3"/>
      <c r="CJ977" s="3"/>
      <c r="CK977" s="3"/>
      <c r="CL977" s="3"/>
      <c r="CM977" s="3"/>
      <c r="CN977" s="3"/>
      <c r="CO977" s="3"/>
      <c r="CP977" s="3"/>
      <c r="CQ977" s="3"/>
      <c r="CR977" s="3"/>
      <c r="CS977" s="3"/>
      <c r="CT977" s="3"/>
      <c r="CU977" s="3"/>
      <c r="CV977" s="3"/>
      <c r="CW977" s="3"/>
      <c r="CX977" s="3"/>
      <c r="CY977" s="3"/>
      <c r="CZ977" s="3"/>
      <c r="DA977" s="3"/>
      <c r="DB977" s="3"/>
      <c r="DC977" s="3"/>
      <c r="DD977" s="3"/>
      <c r="DE977" s="3"/>
      <c r="DF977" s="3"/>
      <c r="DG977" s="3"/>
      <c r="DH977" s="3"/>
      <c r="DI977" s="3"/>
      <c r="DJ977" s="3"/>
      <c r="DK977" s="3"/>
      <c r="DL977" s="3"/>
      <c r="DM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c r="CA978" s="3"/>
      <c r="CB978" s="3"/>
      <c r="CC978" s="3"/>
      <c r="CD978" s="3"/>
      <c r="CE978" s="3"/>
      <c r="CF978" s="3"/>
      <c r="CG978" s="3"/>
      <c r="CH978" s="3"/>
      <c r="CI978" s="3"/>
      <c r="CJ978" s="3"/>
      <c r="CK978" s="3"/>
      <c r="CL978" s="3"/>
      <c r="CM978" s="3"/>
      <c r="CN978" s="3"/>
      <c r="CO978" s="3"/>
      <c r="CP978" s="3"/>
      <c r="CQ978" s="3"/>
      <c r="CR978" s="3"/>
      <c r="CS978" s="3"/>
      <c r="CT978" s="3"/>
      <c r="CU978" s="3"/>
      <c r="CV978" s="3"/>
      <c r="CW978" s="3"/>
      <c r="CX978" s="3"/>
      <c r="CY978" s="3"/>
      <c r="CZ978" s="3"/>
      <c r="DA978" s="3"/>
      <c r="DB978" s="3"/>
      <c r="DC978" s="3"/>
      <c r="DD978" s="3"/>
      <c r="DE978" s="3"/>
      <c r="DF978" s="3"/>
      <c r="DG978" s="3"/>
      <c r="DH978" s="3"/>
      <c r="DI978" s="3"/>
      <c r="DJ978" s="3"/>
      <c r="DK978" s="3"/>
      <c r="DL978" s="3"/>
      <c r="DM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c r="CD979" s="3"/>
      <c r="CE979" s="3"/>
      <c r="CF979" s="3"/>
      <c r="CG979" s="3"/>
      <c r="CH979" s="3"/>
      <c r="CI979" s="3"/>
      <c r="CJ979" s="3"/>
      <c r="CK979" s="3"/>
      <c r="CL979" s="3"/>
      <c r="CM979" s="3"/>
      <c r="CN979" s="3"/>
      <c r="CO979" s="3"/>
      <c r="CP979" s="3"/>
      <c r="CQ979" s="3"/>
      <c r="CR979" s="3"/>
      <c r="CS979" s="3"/>
      <c r="CT979" s="3"/>
      <c r="CU979" s="3"/>
      <c r="CV979" s="3"/>
      <c r="CW979" s="3"/>
      <c r="CX979" s="3"/>
      <c r="CY979" s="3"/>
      <c r="CZ979" s="3"/>
      <c r="DA979" s="3"/>
      <c r="DB979" s="3"/>
      <c r="DC979" s="3"/>
      <c r="DD979" s="3"/>
      <c r="DE979" s="3"/>
      <c r="DF979" s="3"/>
      <c r="DG979" s="3"/>
      <c r="DH979" s="3"/>
      <c r="DI979" s="3"/>
      <c r="DJ979" s="3"/>
      <c r="DK979" s="3"/>
      <c r="DL979" s="3"/>
      <c r="DM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X980" s="3"/>
      <c r="BY980" s="3"/>
      <c r="BZ980" s="3"/>
      <c r="CA980" s="3"/>
      <c r="CB980" s="3"/>
      <c r="CC980" s="3"/>
      <c r="CD980" s="3"/>
      <c r="CE980" s="3"/>
      <c r="CF980" s="3"/>
      <c r="CG980" s="3"/>
      <c r="CH980" s="3"/>
      <c r="CI980" s="3"/>
      <c r="CJ980" s="3"/>
      <c r="CK980" s="3"/>
      <c r="CL980" s="3"/>
      <c r="CM980" s="3"/>
      <c r="CN980" s="3"/>
      <c r="CO980" s="3"/>
      <c r="CP980" s="3"/>
      <c r="CQ980" s="3"/>
      <c r="CR980" s="3"/>
      <c r="CS980" s="3"/>
      <c r="CT980" s="3"/>
      <c r="CU980" s="3"/>
      <c r="CV980" s="3"/>
      <c r="CW980" s="3"/>
      <c r="CX980" s="3"/>
      <c r="CY980" s="3"/>
      <c r="CZ980" s="3"/>
      <c r="DA980" s="3"/>
      <c r="DB980" s="3"/>
      <c r="DC980" s="3"/>
      <c r="DD980" s="3"/>
      <c r="DE980" s="3"/>
      <c r="DF980" s="3"/>
      <c r="DG980" s="3"/>
      <c r="DH980" s="3"/>
      <c r="DI980" s="3"/>
      <c r="DJ980" s="3"/>
      <c r="DK980" s="3"/>
      <c r="DL980" s="3"/>
      <c r="DM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c r="CA981" s="3"/>
      <c r="CB981" s="3"/>
      <c r="CC981" s="3"/>
      <c r="CD981" s="3"/>
      <c r="CE981" s="3"/>
      <c r="CF981" s="3"/>
      <c r="CG981" s="3"/>
      <c r="CH981" s="3"/>
      <c r="CI981" s="3"/>
      <c r="CJ981" s="3"/>
      <c r="CK981" s="3"/>
      <c r="CL981" s="3"/>
      <c r="CM981" s="3"/>
      <c r="CN981" s="3"/>
      <c r="CO981" s="3"/>
      <c r="CP981" s="3"/>
      <c r="CQ981" s="3"/>
      <c r="CR981" s="3"/>
      <c r="CS981" s="3"/>
      <c r="CT981" s="3"/>
      <c r="CU981" s="3"/>
      <c r="CV981" s="3"/>
      <c r="CW981" s="3"/>
      <c r="CX981" s="3"/>
      <c r="CY981" s="3"/>
      <c r="CZ981" s="3"/>
      <c r="DA981" s="3"/>
      <c r="DB981" s="3"/>
      <c r="DC981" s="3"/>
      <c r="DD981" s="3"/>
      <c r="DE981" s="3"/>
      <c r="DF981" s="3"/>
      <c r="DG981" s="3"/>
      <c r="DH981" s="3"/>
      <c r="DI981" s="3"/>
      <c r="DJ981" s="3"/>
      <c r="DK981" s="3"/>
      <c r="DL981" s="3"/>
      <c r="DM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c r="CA982" s="3"/>
      <c r="CB982" s="3"/>
      <c r="CC982" s="3"/>
      <c r="CD982" s="3"/>
      <c r="CE982" s="3"/>
      <c r="CF982" s="3"/>
      <c r="CG982" s="3"/>
      <c r="CH982" s="3"/>
      <c r="CI982" s="3"/>
      <c r="CJ982" s="3"/>
      <c r="CK982" s="3"/>
      <c r="CL982" s="3"/>
      <c r="CM982" s="3"/>
      <c r="CN982" s="3"/>
      <c r="CO982" s="3"/>
      <c r="CP982" s="3"/>
      <c r="CQ982" s="3"/>
      <c r="CR982" s="3"/>
      <c r="CS982" s="3"/>
      <c r="CT982" s="3"/>
      <c r="CU982" s="3"/>
      <c r="CV982" s="3"/>
      <c r="CW982" s="3"/>
      <c r="CX982" s="3"/>
      <c r="CY982" s="3"/>
      <c r="CZ982" s="3"/>
      <c r="DA982" s="3"/>
      <c r="DB982" s="3"/>
      <c r="DC982" s="3"/>
      <c r="DD982" s="3"/>
      <c r="DE982" s="3"/>
      <c r="DF982" s="3"/>
      <c r="DG982" s="3"/>
      <c r="DH982" s="3"/>
      <c r="DI982" s="3"/>
      <c r="DJ982" s="3"/>
      <c r="DK982" s="3"/>
      <c r="DL982" s="3"/>
      <c r="DM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c r="CA983" s="3"/>
      <c r="CB983" s="3"/>
      <c r="CC983" s="3"/>
      <c r="CD983" s="3"/>
      <c r="CE983" s="3"/>
      <c r="CF983" s="3"/>
      <c r="CG983" s="3"/>
      <c r="CH983" s="3"/>
      <c r="CI983" s="3"/>
      <c r="CJ983" s="3"/>
      <c r="CK983" s="3"/>
      <c r="CL983" s="3"/>
      <c r="CM983" s="3"/>
      <c r="CN983" s="3"/>
      <c r="CO983" s="3"/>
      <c r="CP983" s="3"/>
      <c r="CQ983" s="3"/>
      <c r="CR983" s="3"/>
      <c r="CS983" s="3"/>
      <c r="CT983" s="3"/>
      <c r="CU983" s="3"/>
      <c r="CV983" s="3"/>
      <c r="CW983" s="3"/>
      <c r="CX983" s="3"/>
      <c r="CY983" s="3"/>
      <c r="CZ983" s="3"/>
      <c r="DA983" s="3"/>
      <c r="DB983" s="3"/>
      <c r="DC983" s="3"/>
      <c r="DD983" s="3"/>
      <c r="DE983" s="3"/>
      <c r="DF983" s="3"/>
      <c r="DG983" s="3"/>
      <c r="DH983" s="3"/>
      <c r="DI983" s="3"/>
      <c r="DJ983" s="3"/>
      <c r="DK983" s="3"/>
      <c r="DL983" s="3"/>
      <c r="DM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c r="CA984" s="3"/>
      <c r="CB984" s="3"/>
      <c r="CC984" s="3"/>
      <c r="CD984" s="3"/>
      <c r="CE984" s="3"/>
      <c r="CF984" s="3"/>
      <c r="CG984" s="3"/>
      <c r="CH984" s="3"/>
      <c r="CI984" s="3"/>
      <c r="CJ984" s="3"/>
      <c r="CK984" s="3"/>
      <c r="CL984" s="3"/>
      <c r="CM984" s="3"/>
      <c r="CN984" s="3"/>
      <c r="CO984" s="3"/>
      <c r="CP984" s="3"/>
      <c r="CQ984" s="3"/>
      <c r="CR984" s="3"/>
      <c r="CS984" s="3"/>
      <c r="CT984" s="3"/>
      <c r="CU984" s="3"/>
      <c r="CV984" s="3"/>
      <c r="CW984" s="3"/>
      <c r="CX984" s="3"/>
      <c r="CY984" s="3"/>
      <c r="CZ984" s="3"/>
      <c r="DA984" s="3"/>
      <c r="DB984" s="3"/>
      <c r="DC984" s="3"/>
      <c r="DD984" s="3"/>
      <c r="DE984" s="3"/>
      <c r="DF984" s="3"/>
      <c r="DG984" s="3"/>
      <c r="DH984" s="3"/>
      <c r="DI984" s="3"/>
      <c r="DJ984" s="3"/>
      <c r="DK984" s="3"/>
      <c r="DL984" s="3"/>
      <c r="DM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c r="CA985" s="3"/>
      <c r="CB985" s="3"/>
      <c r="CC985" s="3"/>
      <c r="CD985" s="3"/>
      <c r="CE985" s="3"/>
      <c r="CF985" s="3"/>
      <c r="CG985" s="3"/>
      <c r="CH985" s="3"/>
      <c r="CI985" s="3"/>
      <c r="CJ985" s="3"/>
      <c r="CK985" s="3"/>
      <c r="CL985" s="3"/>
      <c r="CM985" s="3"/>
      <c r="CN985" s="3"/>
      <c r="CO985" s="3"/>
      <c r="CP985" s="3"/>
      <c r="CQ985" s="3"/>
      <c r="CR985" s="3"/>
      <c r="CS985" s="3"/>
      <c r="CT985" s="3"/>
      <c r="CU985" s="3"/>
      <c r="CV985" s="3"/>
      <c r="CW985" s="3"/>
      <c r="CX985" s="3"/>
      <c r="CY985" s="3"/>
      <c r="CZ985" s="3"/>
      <c r="DA985" s="3"/>
      <c r="DB985" s="3"/>
      <c r="DC985" s="3"/>
      <c r="DD985" s="3"/>
      <c r="DE985" s="3"/>
      <c r="DF985" s="3"/>
      <c r="DG985" s="3"/>
      <c r="DH985" s="3"/>
      <c r="DI985" s="3"/>
      <c r="DJ985" s="3"/>
      <c r="DK985" s="3"/>
      <c r="DL985" s="3"/>
      <c r="DM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c r="CA986" s="3"/>
      <c r="CB986" s="3"/>
      <c r="CC986" s="3"/>
      <c r="CD986" s="3"/>
      <c r="CE986" s="3"/>
      <c r="CF986" s="3"/>
      <c r="CG986" s="3"/>
      <c r="CH986" s="3"/>
      <c r="CI986" s="3"/>
      <c r="CJ986" s="3"/>
      <c r="CK986" s="3"/>
      <c r="CL986" s="3"/>
      <c r="CM986" s="3"/>
      <c r="CN986" s="3"/>
      <c r="CO986" s="3"/>
      <c r="CP986" s="3"/>
      <c r="CQ986" s="3"/>
      <c r="CR986" s="3"/>
      <c r="CS986" s="3"/>
      <c r="CT986" s="3"/>
      <c r="CU986" s="3"/>
      <c r="CV986" s="3"/>
      <c r="CW986" s="3"/>
      <c r="CX986" s="3"/>
      <c r="CY986" s="3"/>
      <c r="CZ986" s="3"/>
      <c r="DA986" s="3"/>
      <c r="DB986" s="3"/>
      <c r="DC986" s="3"/>
      <c r="DD986" s="3"/>
      <c r="DE986" s="3"/>
      <c r="DF986" s="3"/>
      <c r="DG986" s="3"/>
      <c r="DH986" s="3"/>
      <c r="DI986" s="3"/>
      <c r="DJ986" s="3"/>
      <c r="DK986" s="3"/>
      <c r="DL986" s="3"/>
      <c r="DM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c r="CA987" s="3"/>
      <c r="CB987" s="3"/>
      <c r="CC987" s="3"/>
      <c r="CD987" s="3"/>
      <c r="CE987" s="3"/>
      <c r="CF987" s="3"/>
      <c r="CG987" s="3"/>
      <c r="CH987" s="3"/>
      <c r="CI987" s="3"/>
      <c r="CJ987" s="3"/>
      <c r="CK987" s="3"/>
      <c r="CL987" s="3"/>
      <c r="CM987" s="3"/>
      <c r="CN987" s="3"/>
      <c r="CO987" s="3"/>
      <c r="CP987" s="3"/>
      <c r="CQ987" s="3"/>
      <c r="CR987" s="3"/>
      <c r="CS987" s="3"/>
      <c r="CT987" s="3"/>
      <c r="CU987" s="3"/>
      <c r="CV987" s="3"/>
      <c r="CW987" s="3"/>
      <c r="CX987" s="3"/>
      <c r="CY987" s="3"/>
      <c r="CZ987" s="3"/>
      <c r="DA987" s="3"/>
      <c r="DB987" s="3"/>
      <c r="DC987" s="3"/>
      <c r="DD987" s="3"/>
      <c r="DE987" s="3"/>
      <c r="DF987" s="3"/>
      <c r="DG987" s="3"/>
      <c r="DH987" s="3"/>
      <c r="DI987" s="3"/>
      <c r="DJ987" s="3"/>
      <c r="DK987" s="3"/>
      <c r="DL987" s="3"/>
      <c r="DM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c r="CA988" s="3"/>
      <c r="CB988" s="3"/>
      <c r="CC988" s="3"/>
      <c r="CD988" s="3"/>
      <c r="CE988" s="3"/>
      <c r="CF988" s="3"/>
      <c r="CG988" s="3"/>
      <c r="CH988" s="3"/>
      <c r="CI988" s="3"/>
      <c r="CJ988" s="3"/>
      <c r="CK988" s="3"/>
      <c r="CL988" s="3"/>
      <c r="CM988" s="3"/>
      <c r="CN988" s="3"/>
      <c r="CO988" s="3"/>
      <c r="CP988" s="3"/>
      <c r="CQ988" s="3"/>
      <c r="CR988" s="3"/>
      <c r="CS988" s="3"/>
      <c r="CT988" s="3"/>
      <c r="CU988" s="3"/>
      <c r="CV988" s="3"/>
      <c r="CW988" s="3"/>
      <c r="CX988" s="3"/>
      <c r="CY988" s="3"/>
      <c r="CZ988" s="3"/>
      <c r="DA988" s="3"/>
      <c r="DB988" s="3"/>
      <c r="DC988" s="3"/>
      <c r="DD988" s="3"/>
      <c r="DE988" s="3"/>
      <c r="DF988" s="3"/>
      <c r="DG988" s="3"/>
      <c r="DH988" s="3"/>
      <c r="DI988" s="3"/>
      <c r="DJ988" s="3"/>
      <c r="DK988" s="3"/>
      <c r="DL988" s="3"/>
      <c r="DM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c r="CA989" s="3"/>
      <c r="CB989" s="3"/>
      <c r="CC989" s="3"/>
      <c r="CD989" s="3"/>
      <c r="CE989" s="3"/>
      <c r="CF989" s="3"/>
      <c r="CG989" s="3"/>
      <c r="CH989" s="3"/>
      <c r="CI989" s="3"/>
      <c r="CJ989" s="3"/>
      <c r="CK989" s="3"/>
      <c r="CL989" s="3"/>
      <c r="CM989" s="3"/>
      <c r="CN989" s="3"/>
      <c r="CO989" s="3"/>
      <c r="CP989" s="3"/>
      <c r="CQ989" s="3"/>
      <c r="CR989" s="3"/>
      <c r="CS989" s="3"/>
      <c r="CT989" s="3"/>
      <c r="CU989" s="3"/>
      <c r="CV989" s="3"/>
      <c r="CW989" s="3"/>
      <c r="CX989" s="3"/>
      <c r="CY989" s="3"/>
      <c r="CZ989" s="3"/>
      <c r="DA989" s="3"/>
      <c r="DB989" s="3"/>
      <c r="DC989" s="3"/>
      <c r="DD989" s="3"/>
      <c r="DE989" s="3"/>
      <c r="DF989" s="3"/>
      <c r="DG989" s="3"/>
      <c r="DH989" s="3"/>
      <c r="DI989" s="3"/>
      <c r="DJ989" s="3"/>
      <c r="DK989" s="3"/>
      <c r="DL989" s="3"/>
      <c r="DM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c r="CA990" s="3"/>
      <c r="CB990" s="3"/>
      <c r="CC990" s="3"/>
      <c r="CD990" s="3"/>
      <c r="CE990" s="3"/>
      <c r="CF990" s="3"/>
      <c r="CG990" s="3"/>
      <c r="CH990" s="3"/>
      <c r="CI990" s="3"/>
      <c r="CJ990" s="3"/>
      <c r="CK990" s="3"/>
      <c r="CL990" s="3"/>
      <c r="CM990" s="3"/>
      <c r="CN990" s="3"/>
      <c r="CO990" s="3"/>
      <c r="CP990" s="3"/>
      <c r="CQ990" s="3"/>
      <c r="CR990" s="3"/>
      <c r="CS990" s="3"/>
      <c r="CT990" s="3"/>
      <c r="CU990" s="3"/>
      <c r="CV990" s="3"/>
      <c r="CW990" s="3"/>
      <c r="CX990" s="3"/>
      <c r="CY990" s="3"/>
      <c r="CZ990" s="3"/>
      <c r="DA990" s="3"/>
      <c r="DB990" s="3"/>
      <c r="DC990" s="3"/>
      <c r="DD990" s="3"/>
      <c r="DE990" s="3"/>
      <c r="DF990" s="3"/>
      <c r="DG990" s="3"/>
      <c r="DH990" s="3"/>
      <c r="DI990" s="3"/>
      <c r="DJ990" s="3"/>
      <c r="DK990" s="3"/>
      <c r="DL990" s="3"/>
      <c r="DM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c r="CA991" s="3"/>
      <c r="CB991" s="3"/>
      <c r="CC991" s="3"/>
      <c r="CD991" s="3"/>
      <c r="CE991" s="3"/>
      <c r="CF991" s="3"/>
      <c r="CG991" s="3"/>
      <c r="CH991" s="3"/>
      <c r="CI991" s="3"/>
      <c r="CJ991" s="3"/>
      <c r="CK991" s="3"/>
      <c r="CL991" s="3"/>
      <c r="CM991" s="3"/>
      <c r="CN991" s="3"/>
      <c r="CO991" s="3"/>
      <c r="CP991" s="3"/>
      <c r="CQ991" s="3"/>
      <c r="CR991" s="3"/>
      <c r="CS991" s="3"/>
      <c r="CT991" s="3"/>
      <c r="CU991" s="3"/>
      <c r="CV991" s="3"/>
      <c r="CW991" s="3"/>
      <c r="CX991" s="3"/>
      <c r="CY991" s="3"/>
      <c r="CZ991" s="3"/>
      <c r="DA991" s="3"/>
      <c r="DB991" s="3"/>
      <c r="DC991" s="3"/>
      <c r="DD991" s="3"/>
      <c r="DE991" s="3"/>
      <c r="DF991" s="3"/>
      <c r="DG991" s="3"/>
      <c r="DH991" s="3"/>
      <c r="DI991" s="3"/>
      <c r="DJ991" s="3"/>
      <c r="DK991" s="3"/>
      <c r="DL991" s="3"/>
      <c r="DM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c r="CA992" s="3"/>
      <c r="CB992" s="3"/>
      <c r="CC992" s="3"/>
      <c r="CD992" s="3"/>
      <c r="CE992" s="3"/>
      <c r="CF992" s="3"/>
      <c r="CG992" s="3"/>
      <c r="CH992" s="3"/>
      <c r="CI992" s="3"/>
      <c r="CJ992" s="3"/>
      <c r="CK992" s="3"/>
      <c r="CL992" s="3"/>
      <c r="CM992" s="3"/>
      <c r="CN992" s="3"/>
      <c r="CO992" s="3"/>
      <c r="CP992" s="3"/>
      <c r="CQ992" s="3"/>
      <c r="CR992" s="3"/>
      <c r="CS992" s="3"/>
      <c r="CT992" s="3"/>
      <c r="CU992" s="3"/>
      <c r="CV992" s="3"/>
      <c r="CW992" s="3"/>
      <c r="CX992" s="3"/>
      <c r="CY992" s="3"/>
      <c r="CZ992" s="3"/>
      <c r="DA992" s="3"/>
      <c r="DB992" s="3"/>
      <c r="DC992" s="3"/>
      <c r="DD992" s="3"/>
      <c r="DE992" s="3"/>
      <c r="DF992" s="3"/>
      <c r="DG992" s="3"/>
      <c r="DH992" s="3"/>
      <c r="DI992" s="3"/>
      <c r="DJ992" s="3"/>
      <c r="DK992" s="3"/>
      <c r="DL992" s="3"/>
      <c r="DM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c r="CA993" s="3"/>
      <c r="CB993" s="3"/>
      <c r="CC993" s="3"/>
      <c r="CD993" s="3"/>
      <c r="CE993" s="3"/>
      <c r="CF993" s="3"/>
      <c r="CG993" s="3"/>
      <c r="CH993" s="3"/>
      <c r="CI993" s="3"/>
      <c r="CJ993" s="3"/>
      <c r="CK993" s="3"/>
      <c r="CL993" s="3"/>
      <c r="CM993" s="3"/>
      <c r="CN993" s="3"/>
      <c r="CO993" s="3"/>
      <c r="CP993" s="3"/>
      <c r="CQ993" s="3"/>
      <c r="CR993" s="3"/>
      <c r="CS993" s="3"/>
      <c r="CT993" s="3"/>
      <c r="CU993" s="3"/>
      <c r="CV993" s="3"/>
      <c r="CW993" s="3"/>
      <c r="CX993" s="3"/>
      <c r="CY993" s="3"/>
      <c r="CZ993" s="3"/>
      <c r="DA993" s="3"/>
      <c r="DB993" s="3"/>
      <c r="DC993" s="3"/>
      <c r="DD993" s="3"/>
      <c r="DE993" s="3"/>
      <c r="DF993" s="3"/>
      <c r="DG993" s="3"/>
      <c r="DH993" s="3"/>
      <c r="DI993" s="3"/>
      <c r="DJ993" s="3"/>
      <c r="DK993" s="3"/>
      <c r="DL993" s="3"/>
      <c r="DM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c r="CA994" s="3"/>
      <c r="CB994" s="3"/>
      <c r="CC994" s="3"/>
      <c r="CD994" s="3"/>
      <c r="CE994" s="3"/>
      <c r="CF994" s="3"/>
      <c r="CG994" s="3"/>
      <c r="CH994" s="3"/>
      <c r="CI994" s="3"/>
      <c r="CJ994" s="3"/>
      <c r="CK994" s="3"/>
      <c r="CL994" s="3"/>
      <c r="CM994" s="3"/>
      <c r="CN994" s="3"/>
      <c r="CO994" s="3"/>
      <c r="CP994" s="3"/>
      <c r="CQ994" s="3"/>
      <c r="CR994" s="3"/>
      <c r="CS994" s="3"/>
      <c r="CT994" s="3"/>
      <c r="CU994" s="3"/>
      <c r="CV994" s="3"/>
      <c r="CW994" s="3"/>
      <c r="CX994" s="3"/>
      <c r="CY994" s="3"/>
      <c r="CZ994" s="3"/>
      <c r="DA994" s="3"/>
      <c r="DB994" s="3"/>
      <c r="DC994" s="3"/>
      <c r="DD994" s="3"/>
      <c r="DE994" s="3"/>
      <c r="DF994" s="3"/>
      <c r="DG994" s="3"/>
      <c r="DH994" s="3"/>
      <c r="DI994" s="3"/>
      <c r="DJ994" s="3"/>
      <c r="DK994" s="3"/>
      <c r="DL994" s="3"/>
      <c r="DM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c r="CA995" s="3"/>
      <c r="CB995" s="3"/>
      <c r="CC995" s="3"/>
      <c r="CD995" s="3"/>
      <c r="CE995" s="3"/>
      <c r="CF995" s="3"/>
      <c r="CG995" s="3"/>
      <c r="CH995" s="3"/>
      <c r="CI995" s="3"/>
      <c r="CJ995" s="3"/>
      <c r="CK995" s="3"/>
      <c r="CL995" s="3"/>
      <c r="CM995" s="3"/>
      <c r="CN995" s="3"/>
      <c r="CO995" s="3"/>
      <c r="CP995" s="3"/>
      <c r="CQ995" s="3"/>
      <c r="CR995" s="3"/>
      <c r="CS995" s="3"/>
      <c r="CT995" s="3"/>
      <c r="CU995" s="3"/>
      <c r="CV995" s="3"/>
      <c r="CW995" s="3"/>
      <c r="CX995" s="3"/>
      <c r="CY995" s="3"/>
      <c r="CZ995" s="3"/>
      <c r="DA995" s="3"/>
      <c r="DB995" s="3"/>
      <c r="DC995" s="3"/>
      <c r="DD995" s="3"/>
      <c r="DE995" s="3"/>
      <c r="DF995" s="3"/>
      <c r="DG995" s="3"/>
      <c r="DH995" s="3"/>
      <c r="DI995" s="3"/>
      <c r="DJ995" s="3"/>
      <c r="DK995" s="3"/>
      <c r="DL995" s="3"/>
      <c r="DM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c r="CA996" s="3"/>
      <c r="CB996" s="3"/>
      <c r="CC996" s="3"/>
      <c r="CD996" s="3"/>
      <c r="CE996" s="3"/>
      <c r="CF996" s="3"/>
      <c r="CG996" s="3"/>
      <c r="CH996" s="3"/>
      <c r="CI996" s="3"/>
      <c r="CJ996" s="3"/>
      <c r="CK996" s="3"/>
      <c r="CL996" s="3"/>
      <c r="CM996" s="3"/>
      <c r="CN996" s="3"/>
      <c r="CO996" s="3"/>
      <c r="CP996" s="3"/>
      <c r="CQ996" s="3"/>
      <c r="CR996" s="3"/>
      <c r="CS996" s="3"/>
      <c r="CT996" s="3"/>
      <c r="CU996" s="3"/>
      <c r="CV996" s="3"/>
      <c r="CW996" s="3"/>
      <c r="CX996" s="3"/>
      <c r="CY996" s="3"/>
      <c r="CZ996" s="3"/>
      <c r="DA996" s="3"/>
      <c r="DB996" s="3"/>
      <c r="DC996" s="3"/>
      <c r="DD996" s="3"/>
      <c r="DE996" s="3"/>
      <c r="DF996" s="3"/>
      <c r="DG996" s="3"/>
      <c r="DH996" s="3"/>
      <c r="DI996" s="3"/>
      <c r="DJ996" s="3"/>
      <c r="DK996" s="3"/>
      <c r="DL996" s="3"/>
      <c r="DM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c r="CA997" s="3"/>
      <c r="CB997" s="3"/>
      <c r="CC997" s="3"/>
      <c r="CD997" s="3"/>
      <c r="CE997" s="3"/>
      <c r="CF997" s="3"/>
      <c r="CG997" s="3"/>
      <c r="CH997" s="3"/>
      <c r="CI997" s="3"/>
      <c r="CJ997" s="3"/>
      <c r="CK997" s="3"/>
      <c r="CL997" s="3"/>
      <c r="CM997" s="3"/>
      <c r="CN997" s="3"/>
      <c r="CO997" s="3"/>
      <c r="CP997" s="3"/>
      <c r="CQ997" s="3"/>
      <c r="CR997" s="3"/>
      <c r="CS997" s="3"/>
      <c r="CT997" s="3"/>
      <c r="CU997" s="3"/>
      <c r="CV997" s="3"/>
      <c r="CW997" s="3"/>
      <c r="CX997" s="3"/>
      <c r="CY997" s="3"/>
      <c r="CZ997" s="3"/>
      <c r="DA997" s="3"/>
      <c r="DB997" s="3"/>
      <c r="DC997" s="3"/>
      <c r="DD997" s="3"/>
      <c r="DE997" s="3"/>
      <c r="DF997" s="3"/>
      <c r="DG997" s="3"/>
      <c r="DH997" s="3"/>
      <c r="DI997" s="3"/>
      <c r="DJ997" s="3"/>
      <c r="DK997" s="3"/>
      <c r="DL997" s="3"/>
      <c r="DM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c r="CA998" s="3"/>
      <c r="CB998" s="3"/>
      <c r="CC998" s="3"/>
      <c r="CD998" s="3"/>
      <c r="CE998" s="3"/>
      <c r="CF998" s="3"/>
      <c r="CG998" s="3"/>
      <c r="CH998" s="3"/>
      <c r="CI998" s="3"/>
      <c r="CJ998" s="3"/>
      <c r="CK998" s="3"/>
      <c r="CL998" s="3"/>
      <c r="CM998" s="3"/>
      <c r="CN998" s="3"/>
      <c r="CO998" s="3"/>
      <c r="CP998" s="3"/>
      <c r="CQ998" s="3"/>
      <c r="CR998" s="3"/>
      <c r="CS998" s="3"/>
      <c r="CT998" s="3"/>
      <c r="CU998" s="3"/>
      <c r="CV998" s="3"/>
      <c r="CW998" s="3"/>
      <c r="CX998" s="3"/>
      <c r="CY998" s="3"/>
      <c r="CZ998" s="3"/>
      <c r="DA998" s="3"/>
      <c r="DB998" s="3"/>
      <c r="DC998" s="3"/>
      <c r="DD998" s="3"/>
      <c r="DE998" s="3"/>
      <c r="DF998" s="3"/>
      <c r="DG998" s="3"/>
      <c r="DH998" s="3"/>
      <c r="DI998" s="3"/>
      <c r="DJ998" s="3"/>
      <c r="DK998" s="3"/>
      <c r="DL998" s="3"/>
      <c r="DM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X999" s="3"/>
      <c r="BY999" s="3"/>
      <c r="BZ999" s="3"/>
      <c r="CA999" s="3"/>
      <c r="CB999" s="3"/>
      <c r="CC999" s="3"/>
      <c r="CD999" s="3"/>
      <c r="CE999" s="3"/>
      <c r="CF999" s="3"/>
      <c r="CG999" s="3"/>
      <c r="CH999" s="3"/>
      <c r="CI999" s="3"/>
      <c r="CJ999" s="3"/>
      <c r="CK999" s="3"/>
      <c r="CL999" s="3"/>
      <c r="CM999" s="3"/>
      <c r="CN999" s="3"/>
      <c r="CO999" s="3"/>
      <c r="CP999" s="3"/>
      <c r="CQ999" s="3"/>
      <c r="CR999" s="3"/>
      <c r="CS999" s="3"/>
      <c r="CT999" s="3"/>
      <c r="CU999" s="3"/>
      <c r="CV999" s="3"/>
      <c r="CW999" s="3"/>
      <c r="CX999" s="3"/>
      <c r="CY999" s="3"/>
      <c r="CZ999" s="3"/>
      <c r="DA999" s="3"/>
      <c r="DB999" s="3"/>
      <c r="DC999" s="3"/>
      <c r="DD999" s="3"/>
      <c r="DE999" s="3"/>
      <c r="DF999" s="3"/>
      <c r="DG999" s="3"/>
      <c r="DH999" s="3"/>
      <c r="DI999" s="3"/>
      <c r="DJ999" s="3"/>
      <c r="DK999" s="3"/>
      <c r="DL999" s="3"/>
      <c r="DM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c r="CA1000" s="3"/>
      <c r="CB1000" s="3"/>
      <c r="CC1000" s="3"/>
      <c r="CD1000" s="3"/>
      <c r="CE1000" s="3"/>
      <c r="CF1000" s="3"/>
      <c r="CG1000" s="3"/>
      <c r="CH1000" s="3"/>
      <c r="CI1000" s="3"/>
      <c r="CJ1000" s="3"/>
      <c r="CK1000" s="3"/>
      <c r="CL1000" s="3"/>
      <c r="CM1000" s="3"/>
      <c r="CN1000" s="3"/>
      <c r="CO1000" s="3"/>
      <c r="CP1000" s="3"/>
      <c r="CQ1000" s="3"/>
      <c r="CR1000" s="3"/>
      <c r="CS1000" s="3"/>
      <c r="CT1000" s="3"/>
      <c r="CU1000" s="3"/>
      <c r="CV1000" s="3"/>
      <c r="CW1000" s="3"/>
      <c r="CX1000" s="3"/>
      <c r="CY1000" s="3"/>
      <c r="CZ1000" s="3"/>
      <c r="DA1000" s="3"/>
      <c r="DB1000" s="3"/>
      <c r="DC1000" s="3"/>
      <c r="DD1000" s="3"/>
      <c r="DE1000" s="3"/>
      <c r="DF1000" s="3"/>
      <c r="DG1000" s="3"/>
      <c r="DH1000" s="3"/>
      <c r="DI1000" s="3"/>
      <c r="DJ1000" s="3"/>
      <c r="DK1000" s="3"/>
      <c r="DL1000" s="3"/>
      <c r="DM1000" s="3"/>
    </row>
  </sheetData>
  <mergeCells count="594">
    <mergeCell ref="F4:F5"/>
    <mergeCell ref="H4:K4"/>
    <mergeCell ref="L4:O4"/>
    <mergeCell ref="P4:T4"/>
    <mergeCell ref="U4:X4"/>
    <mergeCell ref="Y4:AB4"/>
    <mergeCell ref="AC4:AG4"/>
    <mergeCell ref="AH4:AK4"/>
    <mergeCell ref="AL4:AP4"/>
    <mergeCell ref="AQ4:AT4"/>
    <mergeCell ref="AU4:AX4"/>
    <mergeCell ref="AY4:BC4"/>
    <mergeCell ref="BD4:BG4"/>
    <mergeCell ref="BH4:BK4"/>
    <mergeCell ref="BL4:BO4"/>
    <mergeCell ref="BP4:BT4"/>
    <mergeCell ref="BU4:BX4"/>
    <mergeCell ref="BY4:CC4"/>
    <mergeCell ref="CD4:CG4"/>
    <mergeCell ref="CH4:CK4"/>
    <mergeCell ref="CL4:CP4"/>
    <mergeCell ref="A1:F1"/>
    <mergeCell ref="A2:F2"/>
    <mergeCell ref="A4:A5"/>
    <mergeCell ref="B4:B5"/>
    <mergeCell ref="C4:C5"/>
    <mergeCell ref="D4:D5"/>
    <mergeCell ref="E4:E5"/>
    <mergeCell ref="CQ4:CT4"/>
    <mergeCell ref="CU4:CX4"/>
    <mergeCell ref="CY4:DC4"/>
    <mergeCell ref="DD4:DG4"/>
    <mergeCell ref="DH4:DH5"/>
    <mergeCell ref="DI4:DI5"/>
    <mergeCell ref="DI6:DI7"/>
    <mergeCell ref="A8:A9"/>
    <mergeCell ref="A10:A11"/>
    <mergeCell ref="B10:B11"/>
    <mergeCell ref="C10:C11"/>
    <mergeCell ref="E10:E11"/>
    <mergeCell ref="F10:F11"/>
    <mergeCell ref="DH6:DH7"/>
    <mergeCell ref="DH8:DH9"/>
    <mergeCell ref="DI8:DI9"/>
    <mergeCell ref="DH10:DH11"/>
    <mergeCell ref="DI10:DI11"/>
    <mergeCell ref="DH12:DH13"/>
    <mergeCell ref="DI12:DI13"/>
    <mergeCell ref="E22:E23"/>
    <mergeCell ref="E24:E25"/>
    <mergeCell ref="A22:A23"/>
    <mergeCell ref="B22:B23"/>
    <mergeCell ref="C22:C23"/>
    <mergeCell ref="F22:F23"/>
    <mergeCell ref="B24:B25"/>
    <mergeCell ref="C24:C25"/>
    <mergeCell ref="F24:F25"/>
    <mergeCell ref="E28:E29"/>
    <mergeCell ref="F28:F29"/>
    <mergeCell ref="A24:A25"/>
    <mergeCell ref="A26:A27"/>
    <mergeCell ref="B26:B27"/>
    <mergeCell ref="C26:C27"/>
    <mergeCell ref="E26:E27"/>
    <mergeCell ref="F26:F27"/>
    <mergeCell ref="A28:A29"/>
    <mergeCell ref="E6:E7"/>
    <mergeCell ref="E8:E9"/>
    <mergeCell ref="A6:A7"/>
    <mergeCell ref="B6:B7"/>
    <mergeCell ref="C6:C7"/>
    <mergeCell ref="F6:F7"/>
    <mergeCell ref="B8:B9"/>
    <mergeCell ref="C8:C9"/>
    <mergeCell ref="F8:F9"/>
    <mergeCell ref="E12:E13"/>
    <mergeCell ref="E14:E15"/>
    <mergeCell ref="E16:E17"/>
    <mergeCell ref="F16:F17"/>
    <mergeCell ref="E18:E19"/>
    <mergeCell ref="F18:F19"/>
    <mergeCell ref="A12:A13"/>
    <mergeCell ref="B12:B13"/>
    <mergeCell ref="C12:C13"/>
    <mergeCell ref="F12:F13"/>
    <mergeCell ref="B14:B15"/>
    <mergeCell ref="C14:C15"/>
    <mergeCell ref="F14:F15"/>
    <mergeCell ref="A20:A21"/>
    <mergeCell ref="B20:B21"/>
    <mergeCell ref="C20:C21"/>
    <mergeCell ref="E20:E21"/>
    <mergeCell ref="F20:F21"/>
    <mergeCell ref="A14:A15"/>
    <mergeCell ref="A16:A17"/>
    <mergeCell ref="B16:B17"/>
    <mergeCell ref="C16:C17"/>
    <mergeCell ref="A18:A19"/>
    <mergeCell ref="B18:B19"/>
    <mergeCell ref="C18:C19"/>
    <mergeCell ref="B28:B29"/>
    <mergeCell ref="C28:C29"/>
    <mergeCell ref="A30:A31"/>
    <mergeCell ref="B30:B31"/>
    <mergeCell ref="C30:C31"/>
    <mergeCell ref="E30:E31"/>
    <mergeCell ref="F30:F31"/>
    <mergeCell ref="E52:E53"/>
    <mergeCell ref="E54:E55"/>
    <mergeCell ref="A52:A53"/>
    <mergeCell ref="B52:B53"/>
    <mergeCell ref="C52:C53"/>
    <mergeCell ref="F52:F53"/>
    <mergeCell ref="B54:B55"/>
    <mergeCell ref="C54:C55"/>
    <mergeCell ref="F54:F55"/>
    <mergeCell ref="E58:E59"/>
    <mergeCell ref="F58:F59"/>
    <mergeCell ref="A54:A55"/>
    <mergeCell ref="A56:A57"/>
    <mergeCell ref="B56:B57"/>
    <mergeCell ref="C56:C57"/>
    <mergeCell ref="E56:E57"/>
    <mergeCell ref="F56:F57"/>
    <mergeCell ref="A58:A59"/>
    <mergeCell ref="DH78:DH79"/>
    <mergeCell ref="DH80:DH81"/>
    <mergeCell ref="DH72:DH73"/>
    <mergeCell ref="DI72:DI73"/>
    <mergeCell ref="DH74:DH75"/>
    <mergeCell ref="DI74:DI75"/>
    <mergeCell ref="DH76:DH77"/>
    <mergeCell ref="DI76:DI77"/>
    <mergeCell ref="DI78:DI79"/>
    <mergeCell ref="DI80:DI81"/>
    <mergeCell ref="A102:A103"/>
    <mergeCell ref="B102:B103"/>
    <mergeCell ref="C102:C103"/>
    <mergeCell ref="F102:F103"/>
    <mergeCell ref="B104:B105"/>
    <mergeCell ref="C104:C105"/>
    <mergeCell ref="F104:F105"/>
    <mergeCell ref="A104:A105"/>
    <mergeCell ref="A106:A107"/>
    <mergeCell ref="B106:B107"/>
    <mergeCell ref="C106:C107"/>
    <mergeCell ref="A108:A109"/>
    <mergeCell ref="B108:B109"/>
    <mergeCell ref="C108:C109"/>
    <mergeCell ref="E118:E119"/>
    <mergeCell ref="F118:F119"/>
    <mergeCell ref="A114:A115"/>
    <mergeCell ref="A116:A117"/>
    <mergeCell ref="B116:B117"/>
    <mergeCell ref="C116:C117"/>
    <mergeCell ref="E116:E117"/>
    <mergeCell ref="F116:F117"/>
    <mergeCell ref="A118:A119"/>
    <mergeCell ref="E92:E93"/>
    <mergeCell ref="E94:E95"/>
    <mergeCell ref="E96:E97"/>
    <mergeCell ref="F96:F97"/>
    <mergeCell ref="E98:E99"/>
    <mergeCell ref="F98:F99"/>
    <mergeCell ref="A92:A93"/>
    <mergeCell ref="B92:B93"/>
    <mergeCell ref="C92:C93"/>
    <mergeCell ref="F92:F93"/>
    <mergeCell ref="B94:B95"/>
    <mergeCell ref="C94:C95"/>
    <mergeCell ref="F94:F95"/>
    <mergeCell ref="A100:A101"/>
    <mergeCell ref="B100:B101"/>
    <mergeCell ref="C100:C101"/>
    <mergeCell ref="E100:E101"/>
    <mergeCell ref="F100:F101"/>
    <mergeCell ref="A94:A95"/>
    <mergeCell ref="A96:A97"/>
    <mergeCell ref="B96:B97"/>
    <mergeCell ref="C96:C97"/>
    <mergeCell ref="A98:A99"/>
    <mergeCell ref="B98:B99"/>
    <mergeCell ref="C98:C99"/>
    <mergeCell ref="E102:E103"/>
    <mergeCell ref="E104:E105"/>
    <mergeCell ref="E106:E107"/>
    <mergeCell ref="F106:F107"/>
    <mergeCell ref="E108:E109"/>
    <mergeCell ref="F108:F109"/>
    <mergeCell ref="A110:A111"/>
    <mergeCell ref="B110:B111"/>
    <mergeCell ref="C110:C111"/>
    <mergeCell ref="E110:E111"/>
    <mergeCell ref="F110:F111"/>
    <mergeCell ref="B118:B119"/>
    <mergeCell ref="C118:C119"/>
    <mergeCell ref="A120:A121"/>
    <mergeCell ref="B120:B121"/>
    <mergeCell ref="C120:C121"/>
    <mergeCell ref="E120:E121"/>
    <mergeCell ref="F120:F121"/>
    <mergeCell ref="A132:A133"/>
    <mergeCell ref="B132:B133"/>
    <mergeCell ref="C132:C133"/>
    <mergeCell ref="F132:F133"/>
    <mergeCell ref="B134:B135"/>
    <mergeCell ref="C134:C135"/>
    <mergeCell ref="F134:F135"/>
    <mergeCell ref="A134:A135"/>
    <mergeCell ref="A136:A137"/>
    <mergeCell ref="B136:B137"/>
    <mergeCell ref="C136:C137"/>
    <mergeCell ref="A138:A139"/>
    <mergeCell ref="B138:B139"/>
    <mergeCell ref="C138:C139"/>
    <mergeCell ref="E142:E143"/>
    <mergeCell ref="E144:E145"/>
    <mergeCell ref="A142:A143"/>
    <mergeCell ref="B142:B143"/>
    <mergeCell ref="C142:C143"/>
    <mergeCell ref="F142:F143"/>
    <mergeCell ref="B144:B145"/>
    <mergeCell ref="C144:C145"/>
    <mergeCell ref="F144:F145"/>
    <mergeCell ref="E148:E149"/>
    <mergeCell ref="F148:F149"/>
    <mergeCell ref="A144:A145"/>
    <mergeCell ref="A146:A147"/>
    <mergeCell ref="B146:B147"/>
    <mergeCell ref="C146:C147"/>
    <mergeCell ref="E146:E147"/>
    <mergeCell ref="F146:F147"/>
    <mergeCell ref="A148:A149"/>
    <mergeCell ref="E152:E153"/>
    <mergeCell ref="E154:E155"/>
    <mergeCell ref="E156:E157"/>
    <mergeCell ref="F156:F157"/>
    <mergeCell ref="E158:E159"/>
    <mergeCell ref="F158:F159"/>
    <mergeCell ref="A152:A153"/>
    <mergeCell ref="B152:B153"/>
    <mergeCell ref="C152:C153"/>
    <mergeCell ref="F152:F153"/>
    <mergeCell ref="B154:B155"/>
    <mergeCell ref="C154:C155"/>
    <mergeCell ref="F154:F155"/>
    <mergeCell ref="A160:A161"/>
    <mergeCell ref="B160:B161"/>
    <mergeCell ref="C160:C161"/>
    <mergeCell ref="E160:E161"/>
    <mergeCell ref="F160:F161"/>
    <mergeCell ref="A154:A155"/>
    <mergeCell ref="A156:A157"/>
    <mergeCell ref="B156:B157"/>
    <mergeCell ref="C156:C157"/>
    <mergeCell ref="A158:A159"/>
    <mergeCell ref="B158:B159"/>
    <mergeCell ref="C158:C159"/>
    <mergeCell ref="E162:E163"/>
    <mergeCell ref="E164:E165"/>
    <mergeCell ref="A162:A163"/>
    <mergeCell ref="B162:B163"/>
    <mergeCell ref="C162:C163"/>
    <mergeCell ref="F162:F163"/>
    <mergeCell ref="A164:A165"/>
    <mergeCell ref="B164:B165"/>
    <mergeCell ref="C164:C165"/>
    <mergeCell ref="F164:F165"/>
    <mergeCell ref="E122:E123"/>
    <mergeCell ref="E124:E125"/>
    <mergeCell ref="E126:E127"/>
    <mergeCell ref="F126:F127"/>
    <mergeCell ref="E128:E129"/>
    <mergeCell ref="F128:F129"/>
    <mergeCell ref="A122:A123"/>
    <mergeCell ref="B122:B123"/>
    <mergeCell ref="C122:C123"/>
    <mergeCell ref="F122:F123"/>
    <mergeCell ref="B124:B125"/>
    <mergeCell ref="C124:C125"/>
    <mergeCell ref="F124:F125"/>
    <mergeCell ref="A130:A131"/>
    <mergeCell ref="B130:B131"/>
    <mergeCell ref="C130:C131"/>
    <mergeCell ref="E130:E131"/>
    <mergeCell ref="F130:F131"/>
    <mergeCell ref="A124:A125"/>
    <mergeCell ref="A126:A127"/>
    <mergeCell ref="B126:B127"/>
    <mergeCell ref="C126:C127"/>
    <mergeCell ref="A128:A129"/>
    <mergeCell ref="B128:B129"/>
    <mergeCell ref="C128:C129"/>
    <mergeCell ref="E132:E133"/>
    <mergeCell ref="E134:E135"/>
    <mergeCell ref="E136:E137"/>
    <mergeCell ref="F136:F137"/>
    <mergeCell ref="E138:E139"/>
    <mergeCell ref="F138:F139"/>
    <mergeCell ref="A140:A141"/>
    <mergeCell ref="B140:B141"/>
    <mergeCell ref="C140:C141"/>
    <mergeCell ref="E140:E141"/>
    <mergeCell ref="F140:F141"/>
    <mergeCell ref="B148:B149"/>
    <mergeCell ref="C148:C149"/>
    <mergeCell ref="A150:A151"/>
    <mergeCell ref="B150:B151"/>
    <mergeCell ref="C150:C151"/>
    <mergeCell ref="E150:E151"/>
    <mergeCell ref="F150:F151"/>
    <mergeCell ref="A42:A43"/>
    <mergeCell ref="B42:B43"/>
    <mergeCell ref="C42:C43"/>
    <mergeCell ref="F42:F43"/>
    <mergeCell ref="B44:B45"/>
    <mergeCell ref="C44:C45"/>
    <mergeCell ref="F44:F45"/>
    <mergeCell ref="A44:A45"/>
    <mergeCell ref="A46:A47"/>
    <mergeCell ref="B46:B47"/>
    <mergeCell ref="C46:C47"/>
    <mergeCell ref="A48:A49"/>
    <mergeCell ref="B48:B49"/>
    <mergeCell ref="C48:C49"/>
    <mergeCell ref="E32:E33"/>
    <mergeCell ref="E34:E35"/>
    <mergeCell ref="E36:E37"/>
    <mergeCell ref="F36:F37"/>
    <mergeCell ref="E38:E39"/>
    <mergeCell ref="F38:F39"/>
    <mergeCell ref="A32:A33"/>
    <mergeCell ref="B32:B33"/>
    <mergeCell ref="C32:C33"/>
    <mergeCell ref="F32:F33"/>
    <mergeCell ref="B34:B35"/>
    <mergeCell ref="C34:C35"/>
    <mergeCell ref="F34:F35"/>
    <mergeCell ref="A40:A41"/>
    <mergeCell ref="B40:B41"/>
    <mergeCell ref="C40:C41"/>
    <mergeCell ref="E40:E41"/>
    <mergeCell ref="F40:F41"/>
    <mergeCell ref="A34:A35"/>
    <mergeCell ref="A36:A37"/>
    <mergeCell ref="B36:B37"/>
    <mergeCell ref="C36:C37"/>
    <mergeCell ref="A38:A39"/>
    <mergeCell ref="B38:B39"/>
    <mergeCell ref="C38:C39"/>
    <mergeCell ref="E42:E43"/>
    <mergeCell ref="E44:E45"/>
    <mergeCell ref="E46:E47"/>
    <mergeCell ref="F46:F47"/>
    <mergeCell ref="E48:E49"/>
    <mergeCell ref="F48:F49"/>
    <mergeCell ref="A50:A51"/>
    <mergeCell ref="B50:B51"/>
    <mergeCell ref="C50:C51"/>
    <mergeCell ref="E50:E51"/>
    <mergeCell ref="F50:F51"/>
    <mergeCell ref="B58:B59"/>
    <mergeCell ref="C58:C59"/>
    <mergeCell ref="A60:A61"/>
    <mergeCell ref="B60:B61"/>
    <mergeCell ref="C60:C61"/>
    <mergeCell ref="E60:E61"/>
    <mergeCell ref="F60:F61"/>
    <mergeCell ref="A72:A73"/>
    <mergeCell ref="B72:B73"/>
    <mergeCell ref="C72:C73"/>
    <mergeCell ref="F72:F73"/>
    <mergeCell ref="B74:B75"/>
    <mergeCell ref="C74:C75"/>
    <mergeCell ref="F74:F75"/>
    <mergeCell ref="A74:A75"/>
    <mergeCell ref="A76:A77"/>
    <mergeCell ref="B76:B77"/>
    <mergeCell ref="C76:C77"/>
    <mergeCell ref="A78:A79"/>
    <mergeCell ref="B78:B79"/>
    <mergeCell ref="C78:C79"/>
    <mergeCell ref="E82:E83"/>
    <mergeCell ref="E84:E85"/>
    <mergeCell ref="A82:A83"/>
    <mergeCell ref="B82:B83"/>
    <mergeCell ref="C82:C83"/>
    <mergeCell ref="F82:F83"/>
    <mergeCell ref="B84:B85"/>
    <mergeCell ref="C84:C85"/>
    <mergeCell ref="F84:F85"/>
    <mergeCell ref="E88:E89"/>
    <mergeCell ref="F88:F89"/>
    <mergeCell ref="A84:A85"/>
    <mergeCell ref="A86:A87"/>
    <mergeCell ref="B86:B87"/>
    <mergeCell ref="C86:C87"/>
    <mergeCell ref="E86:E87"/>
    <mergeCell ref="F86:F87"/>
    <mergeCell ref="A88:A89"/>
    <mergeCell ref="E62:E63"/>
    <mergeCell ref="E64:E65"/>
    <mergeCell ref="E66:E67"/>
    <mergeCell ref="F66:F67"/>
    <mergeCell ref="E68:E69"/>
    <mergeCell ref="F68:F69"/>
    <mergeCell ref="A62:A63"/>
    <mergeCell ref="B62:B63"/>
    <mergeCell ref="C62:C63"/>
    <mergeCell ref="F62:F63"/>
    <mergeCell ref="B64:B65"/>
    <mergeCell ref="C64:C65"/>
    <mergeCell ref="F64:F65"/>
    <mergeCell ref="A70:A71"/>
    <mergeCell ref="B70:B71"/>
    <mergeCell ref="C70:C71"/>
    <mergeCell ref="E70:E71"/>
    <mergeCell ref="F70:F71"/>
    <mergeCell ref="A64:A65"/>
    <mergeCell ref="A66:A67"/>
    <mergeCell ref="B66:B67"/>
    <mergeCell ref="C66:C67"/>
    <mergeCell ref="A68:A69"/>
    <mergeCell ref="B68:B69"/>
    <mergeCell ref="C68:C69"/>
    <mergeCell ref="E72:E73"/>
    <mergeCell ref="E74:E75"/>
    <mergeCell ref="E76:E77"/>
    <mergeCell ref="F76:F77"/>
    <mergeCell ref="E78:E79"/>
    <mergeCell ref="F78:F79"/>
    <mergeCell ref="A80:A81"/>
    <mergeCell ref="B80:B81"/>
    <mergeCell ref="C80:C81"/>
    <mergeCell ref="E80:E81"/>
    <mergeCell ref="F80:F81"/>
    <mergeCell ref="B88:B89"/>
    <mergeCell ref="C88:C89"/>
    <mergeCell ref="A90:A91"/>
    <mergeCell ref="B90:B91"/>
    <mergeCell ref="C90:C91"/>
    <mergeCell ref="E90:E91"/>
    <mergeCell ref="F90:F91"/>
    <mergeCell ref="E112:E113"/>
    <mergeCell ref="E114:E115"/>
    <mergeCell ref="A112:A113"/>
    <mergeCell ref="B112:B113"/>
    <mergeCell ref="C112:C113"/>
    <mergeCell ref="F112:F113"/>
    <mergeCell ref="B114:B115"/>
    <mergeCell ref="C114:C115"/>
    <mergeCell ref="F114:F115"/>
    <mergeCell ref="DH62:DH63"/>
    <mergeCell ref="DH64:DH65"/>
    <mergeCell ref="DH66:DH67"/>
    <mergeCell ref="DH68:DH69"/>
    <mergeCell ref="DI68:DI69"/>
    <mergeCell ref="DH70:DH71"/>
    <mergeCell ref="DI70:DI71"/>
    <mergeCell ref="DI82:DI83"/>
    <mergeCell ref="DH82:DH83"/>
    <mergeCell ref="DH84:DH85"/>
    <mergeCell ref="DI84:DI85"/>
    <mergeCell ref="DH86:DH87"/>
    <mergeCell ref="DI86:DI87"/>
    <mergeCell ref="DH88:DH89"/>
    <mergeCell ref="DI88:DI89"/>
    <mergeCell ref="DH14:DH15"/>
    <mergeCell ref="DI14:DI15"/>
    <mergeCell ref="DH16:DH17"/>
    <mergeCell ref="DI16:DI17"/>
    <mergeCell ref="DH18:DH19"/>
    <mergeCell ref="DI18:DI19"/>
    <mergeCell ref="DI20:DI21"/>
    <mergeCell ref="DH20:DH21"/>
    <mergeCell ref="DH22:DH23"/>
    <mergeCell ref="DH24:DH25"/>
    <mergeCell ref="DH26:DH27"/>
    <mergeCell ref="DH28:DH29"/>
    <mergeCell ref="DH30:DH31"/>
    <mergeCell ref="DH32:DH33"/>
    <mergeCell ref="DI22:DI23"/>
    <mergeCell ref="DI24:DI25"/>
    <mergeCell ref="DI26:DI27"/>
    <mergeCell ref="DI28:DI29"/>
    <mergeCell ref="DI30:DI31"/>
    <mergeCell ref="DI32:DI33"/>
    <mergeCell ref="DI34:DI35"/>
    <mergeCell ref="DH34:DH35"/>
    <mergeCell ref="DH36:DH37"/>
    <mergeCell ref="DH38:DH39"/>
    <mergeCell ref="DH40:DH41"/>
    <mergeCell ref="DH42:DH43"/>
    <mergeCell ref="DH44:DH45"/>
    <mergeCell ref="DH46:DH47"/>
    <mergeCell ref="DI36:DI37"/>
    <mergeCell ref="DI38:DI39"/>
    <mergeCell ref="DI40:DI41"/>
    <mergeCell ref="DI42:DI43"/>
    <mergeCell ref="DI44:DI45"/>
    <mergeCell ref="DI46:DI47"/>
    <mergeCell ref="DI48:DI49"/>
    <mergeCell ref="DH48:DH49"/>
    <mergeCell ref="DH50:DH51"/>
    <mergeCell ref="DH52:DH53"/>
    <mergeCell ref="DH54:DH55"/>
    <mergeCell ref="DH56:DH57"/>
    <mergeCell ref="DH58:DH59"/>
    <mergeCell ref="DH60:DH61"/>
    <mergeCell ref="DI148:DI149"/>
    <mergeCell ref="DI150:DI151"/>
    <mergeCell ref="DI64:DI65"/>
    <mergeCell ref="DI66:DI67"/>
    <mergeCell ref="DI50:DI51"/>
    <mergeCell ref="DI52:DI53"/>
    <mergeCell ref="DI54:DI55"/>
    <mergeCell ref="DI56:DI57"/>
    <mergeCell ref="DI58:DI59"/>
    <mergeCell ref="DI60:DI61"/>
    <mergeCell ref="DI62:DI63"/>
    <mergeCell ref="DH96:DH97"/>
    <mergeCell ref="DH98:DH99"/>
    <mergeCell ref="DH100:DH101"/>
    <mergeCell ref="DH90:DH91"/>
    <mergeCell ref="DI90:DI91"/>
    <mergeCell ref="DH92:DH93"/>
    <mergeCell ref="DI92:DI93"/>
    <mergeCell ref="DH94:DH95"/>
    <mergeCell ref="DI94:DI95"/>
    <mergeCell ref="DI96:DI97"/>
    <mergeCell ref="DH106:DH107"/>
    <mergeCell ref="DH108:DH109"/>
    <mergeCell ref="DH110:DH111"/>
    <mergeCell ref="DI98:DI99"/>
    <mergeCell ref="DI100:DI101"/>
    <mergeCell ref="DH102:DH103"/>
    <mergeCell ref="DI102:DI103"/>
    <mergeCell ref="DH104:DH105"/>
    <mergeCell ref="DI104:DI105"/>
    <mergeCell ref="DI106:DI107"/>
    <mergeCell ref="DH116:DH117"/>
    <mergeCell ref="DH118:DH119"/>
    <mergeCell ref="DH120:DH121"/>
    <mergeCell ref="DI108:DI109"/>
    <mergeCell ref="DI110:DI111"/>
    <mergeCell ref="DH112:DH113"/>
    <mergeCell ref="DI112:DI113"/>
    <mergeCell ref="DH114:DH115"/>
    <mergeCell ref="DI114:DI115"/>
    <mergeCell ref="DI116:DI117"/>
    <mergeCell ref="DH126:DH127"/>
    <mergeCell ref="DH128:DH129"/>
    <mergeCell ref="DH130:DH131"/>
    <mergeCell ref="DI118:DI119"/>
    <mergeCell ref="DI120:DI121"/>
    <mergeCell ref="DH122:DH123"/>
    <mergeCell ref="DI122:DI123"/>
    <mergeCell ref="DH124:DH125"/>
    <mergeCell ref="DI124:DI125"/>
    <mergeCell ref="DI126:DI127"/>
    <mergeCell ref="DH136:DH137"/>
    <mergeCell ref="DH138:DH139"/>
    <mergeCell ref="DH140:DH141"/>
    <mergeCell ref="DI128:DI129"/>
    <mergeCell ref="DI130:DI131"/>
    <mergeCell ref="DH132:DH133"/>
    <mergeCell ref="DI132:DI133"/>
    <mergeCell ref="DH134:DH135"/>
    <mergeCell ref="DI134:DI135"/>
    <mergeCell ref="DI136:DI137"/>
    <mergeCell ref="DI138:DI139"/>
    <mergeCell ref="DI140:DI141"/>
    <mergeCell ref="DH142:DH143"/>
    <mergeCell ref="DI142:DI143"/>
    <mergeCell ref="DH144:DH145"/>
    <mergeCell ref="DI144:DI145"/>
    <mergeCell ref="DI146:DI147"/>
    <mergeCell ref="DH146:DH147"/>
    <mergeCell ref="DH148:DH149"/>
    <mergeCell ref="DH150:DH151"/>
    <mergeCell ref="DH152:DH153"/>
    <mergeCell ref="DI152:DI153"/>
    <mergeCell ref="DH154:DH155"/>
    <mergeCell ref="DI154:DI155"/>
    <mergeCell ref="DH162:DH163"/>
    <mergeCell ref="DH164:DH165"/>
    <mergeCell ref="DH156:DH157"/>
    <mergeCell ref="DI156:DI157"/>
    <mergeCell ref="DH158:DH159"/>
    <mergeCell ref="DI158:DI159"/>
    <mergeCell ref="DH160:DH161"/>
    <mergeCell ref="DI160:DI161"/>
    <mergeCell ref="DI162:DI163"/>
    <mergeCell ref="DI164:DI165"/>
  </mergeCells>
  <conditionalFormatting sqref="G7:DG7">
    <cfRule type="expression" dxfId="12" priority="1">
      <formula>AND(ISNUMBER($DL6),G$3&gt;=$DL6,G$3&lt;=$DM6,$DM6&gt;$DK6)</formula>
    </cfRule>
  </conditionalFormatting>
  <conditionalFormatting sqref="G7:DG7">
    <cfRule type="expression" dxfId="13" priority="2">
      <formula>AND(ISNUMBER($DL6),G$3&gt;=$DL6,G$3&lt;=$DM6,$DM6&lt;=$DK6)</formula>
    </cfRule>
  </conditionalFormatting>
  <conditionalFormatting sqref="G9:DG9">
    <cfRule type="expression" dxfId="12" priority="3">
      <formula>AND(ISNUMBER($DL8),G$3&gt;=$DL8,G$3&lt;=$DM8,$DM8&gt;$DK8)</formula>
    </cfRule>
  </conditionalFormatting>
  <conditionalFormatting sqref="G9:DG9">
    <cfRule type="expression" dxfId="13" priority="4">
      <formula>AND(ISNUMBER($DL8),G$3&gt;=$DL8,G$3&lt;=$DM8,$DM8&lt;=$DK8)</formula>
    </cfRule>
  </conditionalFormatting>
  <conditionalFormatting sqref="G11:DG11">
    <cfRule type="expression" dxfId="12" priority="5">
      <formula>AND(ISNUMBER($DL10),G$3&gt;=$DL10,G$3&lt;=$DM10,$DM10&gt;$DK10)</formula>
    </cfRule>
  </conditionalFormatting>
  <conditionalFormatting sqref="G11:DG11">
    <cfRule type="expression" dxfId="13" priority="6">
      <formula>AND(ISNUMBER($DL10),G$3&gt;=$DL10,G$3&lt;=$DM10,$DM10&lt;=$DK10)</formula>
    </cfRule>
  </conditionalFormatting>
  <conditionalFormatting sqref="G13:DG13">
    <cfRule type="expression" dxfId="12" priority="7">
      <formula>AND(ISNUMBER($DL12),G$3&gt;=$DL12,G$3&lt;=$DM12,$DM12&gt;$DK12)</formula>
    </cfRule>
  </conditionalFormatting>
  <conditionalFormatting sqref="G13:DG13">
    <cfRule type="expression" dxfId="13" priority="8">
      <formula>AND(ISNUMBER($DL12),G$3&gt;=$DL12,G$3&lt;=$DM12,$DM12&lt;=$DK12)</formula>
    </cfRule>
  </conditionalFormatting>
  <conditionalFormatting sqref="G15:DG15">
    <cfRule type="expression" dxfId="12" priority="9">
      <formula>AND(ISNUMBER($DL14),G$3&gt;=$DL14,G$3&lt;=$DM14,$DM14&gt;$DK14)</formula>
    </cfRule>
  </conditionalFormatting>
  <conditionalFormatting sqref="G15:DG15">
    <cfRule type="expression" dxfId="13" priority="10">
      <formula>AND(ISNUMBER($DL14),G$3&gt;=$DL14,G$3&lt;=$DM14,$DM14&lt;=$DK14)</formula>
    </cfRule>
  </conditionalFormatting>
  <conditionalFormatting sqref="G17:DG17">
    <cfRule type="expression" dxfId="12" priority="11">
      <formula>AND(ISNUMBER($DL16),G$3&gt;=$DL16,G$3&lt;=$DM16,$DM16&gt;$DK16)</formula>
    </cfRule>
  </conditionalFormatting>
  <conditionalFormatting sqref="G17:DG17">
    <cfRule type="expression" dxfId="13" priority="12">
      <formula>AND(ISNUMBER($DL16),G$3&gt;=$DL16,G$3&lt;=$DM16,$DM16&lt;=$DK16)</formula>
    </cfRule>
  </conditionalFormatting>
  <conditionalFormatting sqref="G19:DG19">
    <cfRule type="expression" dxfId="12" priority="13">
      <formula>AND(ISNUMBER($DL18),G$3&gt;=$DL18,G$3&lt;=$DM18,$DM18&gt;$DK18)</formula>
    </cfRule>
  </conditionalFormatting>
  <conditionalFormatting sqref="G19:DG19">
    <cfRule type="expression" dxfId="13" priority="14">
      <formula>AND(ISNUMBER($DL18),G$3&gt;=$DL18,G$3&lt;=$DM18,$DM18&lt;=$DK18)</formula>
    </cfRule>
  </conditionalFormatting>
  <conditionalFormatting sqref="G21:DG21">
    <cfRule type="expression" dxfId="12" priority="15">
      <formula>AND(ISNUMBER($DL20),G$3&gt;=$DL20,G$3&lt;=$DM20,$DM20&gt;$DK20)</formula>
    </cfRule>
  </conditionalFormatting>
  <conditionalFormatting sqref="G21:DG21">
    <cfRule type="expression" dxfId="13" priority="16">
      <formula>AND(ISNUMBER($DL20),G$3&gt;=$DL20,G$3&lt;=$DM20,$DM20&lt;=$DK20)</formula>
    </cfRule>
  </conditionalFormatting>
  <conditionalFormatting sqref="G23:DG23">
    <cfRule type="expression" dxfId="12" priority="17">
      <formula>AND(ISNUMBER($DL22),G$3&gt;=$DL22,G$3&lt;=$DM22,$DM22&gt;$DK22)</formula>
    </cfRule>
  </conditionalFormatting>
  <conditionalFormatting sqref="G23:DG23">
    <cfRule type="expression" dxfId="13" priority="18">
      <formula>AND(ISNUMBER($DL22),G$3&gt;=$DL22,G$3&lt;=$DM22,$DM22&lt;=$DK22)</formula>
    </cfRule>
  </conditionalFormatting>
  <conditionalFormatting sqref="G25:DG25">
    <cfRule type="expression" dxfId="12" priority="19">
      <formula>AND(ISNUMBER($DL24),G$3&gt;=$DL24,G$3&lt;=$DM24,$DM24&gt;$DK24)</formula>
    </cfRule>
  </conditionalFormatting>
  <conditionalFormatting sqref="G25:DG25">
    <cfRule type="expression" dxfId="13" priority="20">
      <formula>AND(ISNUMBER($DL24),G$3&gt;=$DL24,G$3&lt;=$DM24,$DM24&lt;=$DK24)</formula>
    </cfRule>
  </conditionalFormatting>
  <conditionalFormatting sqref="G27:DG27">
    <cfRule type="expression" dxfId="12" priority="21">
      <formula>AND(ISNUMBER($DL26),G$3&gt;=$DL26,G$3&lt;=$DM26,$DM26&gt;$DK26)</formula>
    </cfRule>
  </conditionalFormatting>
  <conditionalFormatting sqref="G27:DG27">
    <cfRule type="expression" dxfId="13" priority="22">
      <formula>AND(ISNUMBER($DL26),G$3&gt;=$DL26,G$3&lt;=$DM26,$DM26&lt;=$DK26)</formula>
    </cfRule>
  </conditionalFormatting>
  <conditionalFormatting sqref="G29:DG29">
    <cfRule type="expression" dxfId="12" priority="23">
      <formula>AND(ISNUMBER($DL28),G$3&gt;=$DL28,G$3&lt;=$DM28,$DM28&gt;$DK28)</formula>
    </cfRule>
  </conditionalFormatting>
  <conditionalFormatting sqref="G29:DG29">
    <cfRule type="expression" dxfId="13" priority="24">
      <formula>AND(ISNUMBER($DL28),G$3&gt;=$DL28,G$3&lt;=$DM28,$DM28&lt;=$DK28)</formula>
    </cfRule>
  </conditionalFormatting>
  <conditionalFormatting sqref="G31:DG31">
    <cfRule type="expression" dxfId="12" priority="25">
      <formula>AND(ISNUMBER($DL30),G$3&gt;=$DL30,G$3&lt;=$DM30,$DM30&gt;$DK30)</formula>
    </cfRule>
  </conditionalFormatting>
  <conditionalFormatting sqref="G31:DG31">
    <cfRule type="expression" dxfId="13" priority="26">
      <formula>AND(ISNUMBER($DL30),G$3&gt;=$DL30,G$3&lt;=$DM30,$DM30&lt;=$DK30)</formula>
    </cfRule>
  </conditionalFormatting>
  <conditionalFormatting sqref="G33:DG33">
    <cfRule type="expression" dxfId="12" priority="27">
      <formula>AND(ISNUMBER($DL32),G$3&gt;=$DL32,G$3&lt;=$DM32,$DM32&gt;$DK32)</formula>
    </cfRule>
  </conditionalFormatting>
  <conditionalFormatting sqref="G33:DG33">
    <cfRule type="expression" dxfId="13" priority="28">
      <formula>AND(ISNUMBER($DL32),G$3&gt;=$DL32,G$3&lt;=$DM32,$DM32&lt;=$DK32)</formula>
    </cfRule>
  </conditionalFormatting>
  <conditionalFormatting sqref="G35:DG35">
    <cfRule type="expression" dxfId="12" priority="29">
      <formula>AND(ISNUMBER($DL34),G$3&gt;=$DL34,G$3&lt;=$DM34,$DM34&gt;$DK34)</formula>
    </cfRule>
  </conditionalFormatting>
  <conditionalFormatting sqref="G35:DG35">
    <cfRule type="expression" dxfId="13" priority="30">
      <formula>AND(ISNUMBER($DL34),G$3&gt;=$DL34,G$3&lt;=$DM34,$DM34&lt;=$DK34)</formula>
    </cfRule>
  </conditionalFormatting>
  <conditionalFormatting sqref="G37:DG37">
    <cfRule type="expression" dxfId="12" priority="31">
      <formula>AND(ISNUMBER($DL36),G$3&gt;=$DL36,G$3&lt;=$DM36,$DM36&gt;$DK36)</formula>
    </cfRule>
  </conditionalFormatting>
  <conditionalFormatting sqref="G37:DG37">
    <cfRule type="expression" dxfId="13" priority="32">
      <formula>AND(ISNUMBER($DL36),G$3&gt;=$DL36,G$3&lt;=$DM36,$DM36&lt;=$DK36)</formula>
    </cfRule>
  </conditionalFormatting>
  <conditionalFormatting sqref="G39:DG39">
    <cfRule type="expression" dxfId="12" priority="33">
      <formula>AND(ISNUMBER($DL38),G$3&gt;=$DL38,G$3&lt;=$DM38,$DM38&gt;$DK38)</formula>
    </cfRule>
  </conditionalFormatting>
  <conditionalFormatting sqref="G39:DG39">
    <cfRule type="expression" dxfId="13" priority="34">
      <formula>AND(ISNUMBER($DL38),G$3&gt;=$DL38,G$3&lt;=$DM38,$DM38&lt;=$DK38)</formula>
    </cfRule>
  </conditionalFormatting>
  <conditionalFormatting sqref="G41:DG41">
    <cfRule type="expression" dxfId="12" priority="35">
      <formula>AND(ISNUMBER($DL40),G$3&gt;=$DL40,G$3&lt;=$DM40,$DM40&gt;$DK40)</formula>
    </cfRule>
  </conditionalFormatting>
  <conditionalFormatting sqref="G41:DG41">
    <cfRule type="expression" dxfId="13" priority="36">
      <formula>AND(ISNUMBER($DL40),G$3&gt;=$DL40,G$3&lt;=$DM40,$DM40&lt;=$DK40)</formula>
    </cfRule>
  </conditionalFormatting>
  <conditionalFormatting sqref="G43:DG43">
    <cfRule type="expression" dxfId="12" priority="37">
      <formula>AND(ISNUMBER($DL42),G$3&gt;=$DL42,G$3&lt;=$DM42,$DM42&gt;$DK42)</formula>
    </cfRule>
  </conditionalFormatting>
  <conditionalFormatting sqref="G43:DG43">
    <cfRule type="expression" dxfId="13" priority="38">
      <formula>AND(ISNUMBER($DL42),G$3&gt;=$DL42,G$3&lt;=$DM42,$DM42&lt;=$DK42)</formula>
    </cfRule>
  </conditionalFormatting>
  <conditionalFormatting sqref="G45:DG45">
    <cfRule type="expression" dxfId="12" priority="39">
      <formula>AND(ISNUMBER($DL44),G$3&gt;=$DL44,G$3&lt;=$DM44,$DM44&gt;$DK44)</formula>
    </cfRule>
  </conditionalFormatting>
  <conditionalFormatting sqref="G45:DG45">
    <cfRule type="expression" dxfId="13" priority="40">
      <formula>AND(ISNUMBER($DL44),G$3&gt;=$DL44,G$3&lt;=$DM44,$DM44&lt;=$DK44)</formula>
    </cfRule>
  </conditionalFormatting>
  <conditionalFormatting sqref="G47:DG47">
    <cfRule type="expression" dxfId="12" priority="41">
      <formula>AND(ISNUMBER($DL46),G$3&gt;=$DL46,G$3&lt;=$DM46,$DM46&gt;$DK46)</formula>
    </cfRule>
  </conditionalFormatting>
  <conditionalFormatting sqref="G47:DG47">
    <cfRule type="expression" dxfId="13" priority="42">
      <formula>AND(ISNUMBER($DL46),G$3&gt;=$DL46,G$3&lt;=$DM46,$DM46&lt;=$DK46)</formula>
    </cfRule>
  </conditionalFormatting>
  <conditionalFormatting sqref="G49:DG49">
    <cfRule type="expression" dxfId="12" priority="43">
      <formula>AND(ISNUMBER($DL48),G$3&gt;=$DL48,G$3&lt;=$DM48,$DM48&gt;$DK48)</formula>
    </cfRule>
  </conditionalFormatting>
  <conditionalFormatting sqref="G49:DG49">
    <cfRule type="expression" dxfId="13" priority="44">
      <formula>AND(ISNUMBER($DL48),G$3&gt;=$DL48,G$3&lt;=$DM48,$DM48&lt;=$DK48)</formula>
    </cfRule>
  </conditionalFormatting>
  <conditionalFormatting sqref="G51:DG51">
    <cfRule type="expression" dxfId="12" priority="45">
      <formula>AND(ISNUMBER($DL50),G$3&gt;=$DL50,G$3&lt;=$DM50,$DM50&gt;$DK50)</formula>
    </cfRule>
  </conditionalFormatting>
  <conditionalFormatting sqref="G51:DG51">
    <cfRule type="expression" dxfId="13" priority="46">
      <formula>AND(ISNUMBER($DL50),G$3&gt;=$DL50,G$3&lt;=$DM50,$DM50&lt;=$DK50)</formula>
    </cfRule>
  </conditionalFormatting>
  <conditionalFormatting sqref="G53:DG53">
    <cfRule type="expression" dxfId="12" priority="47">
      <formula>AND(ISNUMBER($DL52),G$3&gt;=$DL52,G$3&lt;=$DM52,$DM52&gt;$DK52)</formula>
    </cfRule>
  </conditionalFormatting>
  <conditionalFormatting sqref="G53:DG53">
    <cfRule type="expression" dxfId="13" priority="48">
      <formula>AND(ISNUMBER($DL52),G$3&gt;=$DL52,G$3&lt;=$DM52,$DM52&lt;=$DK52)</formula>
    </cfRule>
  </conditionalFormatting>
  <conditionalFormatting sqref="G55:DG55">
    <cfRule type="expression" dxfId="12" priority="49">
      <formula>AND(ISNUMBER($DL54),G$3&gt;=$DL54,G$3&lt;=$DM54,$DM54&gt;$DK54)</formula>
    </cfRule>
  </conditionalFormatting>
  <conditionalFormatting sqref="G55:DG55">
    <cfRule type="expression" dxfId="13" priority="50">
      <formula>AND(ISNUMBER($DL54),G$3&gt;=$DL54,G$3&lt;=$DM54,$DM54&lt;=$DK54)</formula>
    </cfRule>
  </conditionalFormatting>
  <conditionalFormatting sqref="G57:DG57">
    <cfRule type="expression" dxfId="12" priority="51">
      <formula>AND(ISNUMBER($DL56),G$3&gt;=$DL56,G$3&lt;=$DM56,$DM56&gt;$DK56)</formula>
    </cfRule>
  </conditionalFormatting>
  <conditionalFormatting sqref="G57:DG57">
    <cfRule type="expression" dxfId="13" priority="52">
      <formula>AND(ISNUMBER($DL56),G$3&gt;=$DL56,G$3&lt;=$DM56,$DM56&lt;=$DK56)</formula>
    </cfRule>
  </conditionalFormatting>
  <conditionalFormatting sqref="G59:DG59">
    <cfRule type="expression" dxfId="12" priority="53">
      <formula>AND(ISNUMBER($DL58),G$3&gt;=$DL58,G$3&lt;=$DM58,$DM58&gt;$DK58)</formula>
    </cfRule>
  </conditionalFormatting>
  <conditionalFormatting sqref="G59:DG59">
    <cfRule type="expression" dxfId="13" priority="54">
      <formula>AND(ISNUMBER($DL58),G$3&gt;=$DL58,G$3&lt;=$DM58,$DM58&lt;=$DK58)</formula>
    </cfRule>
  </conditionalFormatting>
  <conditionalFormatting sqref="G61:DG61">
    <cfRule type="expression" dxfId="12" priority="55">
      <formula>AND(ISNUMBER($DL60),G$3&gt;=$DL60,G$3&lt;=$DM60,$DM60&gt;$DK60)</formula>
    </cfRule>
  </conditionalFormatting>
  <conditionalFormatting sqref="G61:DG61">
    <cfRule type="expression" dxfId="13" priority="56">
      <formula>AND(ISNUMBER($DL60),G$3&gt;=$DL60,G$3&lt;=$DM60,$DM60&lt;=$DK60)</formula>
    </cfRule>
  </conditionalFormatting>
  <conditionalFormatting sqref="G63:DG63">
    <cfRule type="expression" dxfId="12" priority="57">
      <formula>AND(ISNUMBER($DL62),G$3&gt;=$DL62,G$3&lt;=$DM62,$DM62&gt;$DK62)</formula>
    </cfRule>
  </conditionalFormatting>
  <conditionalFormatting sqref="G63:DG63">
    <cfRule type="expression" dxfId="13" priority="58">
      <formula>AND(ISNUMBER($DL62),G$3&gt;=$DL62,G$3&lt;=$DM62,$DM62&lt;=$DK62)</formula>
    </cfRule>
  </conditionalFormatting>
  <conditionalFormatting sqref="G65:DG65">
    <cfRule type="expression" dxfId="12" priority="59">
      <formula>AND(ISNUMBER($DL64),G$3&gt;=$DL64,G$3&lt;=$DM64,$DM64&gt;$DK64)</formula>
    </cfRule>
  </conditionalFormatting>
  <conditionalFormatting sqref="G65:DG65">
    <cfRule type="expression" dxfId="13" priority="60">
      <formula>AND(ISNUMBER($DL64),G$3&gt;=$DL64,G$3&lt;=$DM64,$DM64&lt;=$DK64)</formula>
    </cfRule>
  </conditionalFormatting>
  <conditionalFormatting sqref="G67:DG67">
    <cfRule type="expression" dxfId="12" priority="61">
      <formula>AND(ISNUMBER($DL66),G$3&gt;=$DL66,G$3&lt;=$DM66,$DM66&gt;$DK66)</formula>
    </cfRule>
  </conditionalFormatting>
  <conditionalFormatting sqref="G67:DG67">
    <cfRule type="expression" dxfId="13" priority="62">
      <formula>AND(ISNUMBER($DL66),G$3&gt;=$DL66,G$3&lt;=$DM66,$DM66&lt;=$DK66)</formula>
    </cfRule>
  </conditionalFormatting>
  <conditionalFormatting sqref="G69:DG69">
    <cfRule type="expression" dxfId="12" priority="63">
      <formula>AND(ISNUMBER($DL68),G$3&gt;=$DL68,G$3&lt;=$DM68,$DM68&gt;$DK68)</formula>
    </cfRule>
  </conditionalFormatting>
  <conditionalFormatting sqref="G69:DG69">
    <cfRule type="expression" dxfId="13" priority="64">
      <formula>AND(ISNUMBER($DL68),G$3&gt;=$DL68,G$3&lt;=$DM68,$DM68&lt;=$DK68)</formula>
    </cfRule>
  </conditionalFormatting>
  <conditionalFormatting sqref="G71:DG71">
    <cfRule type="expression" dxfId="12" priority="65">
      <formula>AND(ISNUMBER($DL70),G$3&gt;=$DL70,G$3&lt;=$DM70,$DM70&gt;$DK70)</formula>
    </cfRule>
  </conditionalFormatting>
  <conditionalFormatting sqref="G71:DG71">
    <cfRule type="expression" dxfId="13" priority="66">
      <formula>AND(ISNUMBER($DL70),G$3&gt;=$DL70,G$3&lt;=$DM70,$DM70&lt;=$DK70)</formula>
    </cfRule>
  </conditionalFormatting>
  <conditionalFormatting sqref="G73:DG73">
    <cfRule type="expression" dxfId="12" priority="67">
      <formula>AND(ISNUMBER($DL72),G$3&gt;=$DL72,G$3&lt;=$DM72,$DM72&gt;$DK72)</formula>
    </cfRule>
  </conditionalFormatting>
  <conditionalFormatting sqref="G73:DG73">
    <cfRule type="expression" dxfId="13" priority="68">
      <formula>AND(ISNUMBER($DL72),G$3&gt;=$DL72,G$3&lt;=$DM72,$DM72&lt;=$DK72)</formula>
    </cfRule>
  </conditionalFormatting>
  <conditionalFormatting sqref="G75:DG75">
    <cfRule type="expression" dxfId="12" priority="69">
      <formula>AND(ISNUMBER($DL74),G$3&gt;=$DL74,G$3&lt;=$DM74,$DM74&gt;$DK74)</formula>
    </cfRule>
  </conditionalFormatting>
  <conditionalFormatting sqref="G75:DG75">
    <cfRule type="expression" dxfId="13" priority="70">
      <formula>AND(ISNUMBER($DL74),G$3&gt;=$DL74,G$3&lt;=$DM74,$DM74&lt;=$DK74)</formula>
    </cfRule>
  </conditionalFormatting>
  <conditionalFormatting sqref="G77:DG77">
    <cfRule type="expression" dxfId="12" priority="71">
      <formula>AND(ISNUMBER($DL76),G$3&gt;=$DL76,G$3&lt;=$DM76,$DM76&gt;$DK76)</formula>
    </cfRule>
  </conditionalFormatting>
  <conditionalFormatting sqref="G77:DG77">
    <cfRule type="expression" dxfId="13" priority="72">
      <formula>AND(ISNUMBER($DL76),G$3&gt;=$DL76,G$3&lt;=$DM76,$DM76&lt;=$DK76)</formula>
    </cfRule>
  </conditionalFormatting>
  <conditionalFormatting sqref="G79:DG79">
    <cfRule type="expression" dxfId="12" priority="73">
      <formula>AND(ISNUMBER($DL78),G$3&gt;=$DL78,G$3&lt;=$DM78,$DM78&gt;$DK78)</formula>
    </cfRule>
  </conditionalFormatting>
  <conditionalFormatting sqref="G79:DG79">
    <cfRule type="expression" dxfId="13" priority="74">
      <formula>AND(ISNUMBER($DL78),G$3&gt;=$DL78,G$3&lt;=$DM78,$DM78&lt;=$DK78)</formula>
    </cfRule>
  </conditionalFormatting>
  <conditionalFormatting sqref="G81:DG81">
    <cfRule type="expression" dxfId="12" priority="75">
      <formula>AND(ISNUMBER($DL80),G$3&gt;=$DL80,G$3&lt;=$DM80,$DM80&gt;$DK80)</formula>
    </cfRule>
  </conditionalFormatting>
  <conditionalFormatting sqref="G81:DG81">
    <cfRule type="expression" dxfId="13" priority="76">
      <formula>AND(ISNUMBER($DL80),G$3&gt;=$DL80,G$3&lt;=$DM80,$DM80&lt;=$DK80)</formula>
    </cfRule>
  </conditionalFormatting>
  <conditionalFormatting sqref="G83:DG83">
    <cfRule type="expression" dxfId="12" priority="77">
      <formula>AND(ISNUMBER($DL82),G$3&gt;=$DL82,G$3&lt;=$DM82,$DM82&gt;$DK82)</formula>
    </cfRule>
  </conditionalFormatting>
  <conditionalFormatting sqref="G83:DG83">
    <cfRule type="expression" dxfId="13" priority="78">
      <formula>AND(ISNUMBER($DL82),G$3&gt;=$DL82,G$3&lt;=$DM82,$DM82&lt;=$DK82)</formula>
    </cfRule>
  </conditionalFormatting>
  <conditionalFormatting sqref="G85:DG85">
    <cfRule type="expression" dxfId="12" priority="79">
      <formula>AND(ISNUMBER($DL84),G$3&gt;=$DL84,G$3&lt;=$DM84,$DM84&gt;$DK84)</formula>
    </cfRule>
  </conditionalFormatting>
  <conditionalFormatting sqref="G85:DG85">
    <cfRule type="expression" dxfId="13" priority="80">
      <formula>AND(ISNUMBER($DL84),G$3&gt;=$DL84,G$3&lt;=$DM84,$DM84&lt;=$DK84)</formula>
    </cfRule>
  </conditionalFormatting>
  <conditionalFormatting sqref="G87:DG87">
    <cfRule type="expression" dxfId="12" priority="81">
      <formula>AND(ISNUMBER($DL86),G$3&gt;=$DL86,G$3&lt;=$DM86,$DM86&gt;$DK86)</formula>
    </cfRule>
  </conditionalFormatting>
  <conditionalFormatting sqref="G87:DG87">
    <cfRule type="expression" dxfId="13" priority="82">
      <formula>AND(ISNUMBER($DL86),G$3&gt;=$DL86,G$3&lt;=$DM86,$DM86&lt;=$DK86)</formula>
    </cfRule>
  </conditionalFormatting>
  <conditionalFormatting sqref="G89:DG89">
    <cfRule type="expression" dxfId="12" priority="83">
      <formula>AND(ISNUMBER($DL88),G$3&gt;=$DL88,G$3&lt;=$DM88,$DM88&gt;$DK88)</formula>
    </cfRule>
  </conditionalFormatting>
  <conditionalFormatting sqref="G89:DG89">
    <cfRule type="expression" dxfId="13" priority="84">
      <formula>AND(ISNUMBER($DL88),G$3&gt;=$DL88,G$3&lt;=$DM88,$DM88&lt;=$DK88)</formula>
    </cfRule>
  </conditionalFormatting>
  <conditionalFormatting sqref="G91:DG91">
    <cfRule type="expression" dxfId="12" priority="85">
      <formula>AND(ISNUMBER($DL90),G$3&gt;=$DL90,G$3&lt;=$DM90,$DM90&gt;$DK90)</formula>
    </cfRule>
  </conditionalFormatting>
  <conditionalFormatting sqref="G91:DG91">
    <cfRule type="expression" dxfId="13" priority="86">
      <formula>AND(ISNUMBER($DL90),G$3&gt;=$DL90,G$3&lt;=$DM90,$DM90&lt;=$DK90)</formula>
    </cfRule>
  </conditionalFormatting>
  <conditionalFormatting sqref="G93:DG93">
    <cfRule type="expression" dxfId="12" priority="87">
      <formula>AND(ISNUMBER($DL92),G$3&gt;=$DL92,G$3&lt;=$DM92,$DM92&gt;$DK92)</formula>
    </cfRule>
  </conditionalFormatting>
  <conditionalFormatting sqref="G93:DG93">
    <cfRule type="expression" dxfId="13" priority="88">
      <formula>AND(ISNUMBER($DL92),G$3&gt;=$DL92,G$3&lt;=$DM92,$DM92&lt;=$DK92)</formula>
    </cfRule>
  </conditionalFormatting>
  <conditionalFormatting sqref="G95:DG95">
    <cfRule type="expression" dxfId="12" priority="89">
      <formula>AND(ISNUMBER($DL94),G$3&gt;=$DL94,G$3&lt;=$DM94,$DM94&gt;$DK94)</formula>
    </cfRule>
  </conditionalFormatting>
  <conditionalFormatting sqref="G95:DG95">
    <cfRule type="expression" dxfId="13" priority="90">
      <formula>AND(ISNUMBER($DL94),G$3&gt;=$DL94,G$3&lt;=$DM94,$DM94&lt;=$DK94)</formula>
    </cfRule>
  </conditionalFormatting>
  <conditionalFormatting sqref="G97:DG97">
    <cfRule type="expression" dxfId="12" priority="91">
      <formula>AND(ISNUMBER($DL96),G$3&gt;=$DL96,G$3&lt;=$DM96,$DM96&gt;$DK96)</formula>
    </cfRule>
  </conditionalFormatting>
  <conditionalFormatting sqref="G97:DG97">
    <cfRule type="expression" dxfId="13" priority="92">
      <formula>AND(ISNUMBER($DL96),G$3&gt;=$DL96,G$3&lt;=$DM96,$DM96&lt;=$DK96)</formula>
    </cfRule>
  </conditionalFormatting>
  <conditionalFormatting sqref="G99:DG99">
    <cfRule type="expression" dxfId="12" priority="93">
      <formula>AND(ISNUMBER($DL98),G$3&gt;=$DL98,G$3&lt;=$DM98,$DM98&gt;$DK98)</formula>
    </cfRule>
  </conditionalFormatting>
  <conditionalFormatting sqref="G99:DG99">
    <cfRule type="expression" dxfId="13" priority="94">
      <formula>AND(ISNUMBER($DL98),G$3&gt;=$DL98,G$3&lt;=$DM98,$DM98&lt;=$DK98)</formula>
    </cfRule>
  </conditionalFormatting>
  <conditionalFormatting sqref="G101:DG101">
    <cfRule type="expression" dxfId="12" priority="95">
      <formula>AND(ISNUMBER($DL100),G$3&gt;=$DL100,G$3&lt;=$DM100,$DM100&gt;$DK100)</formula>
    </cfRule>
  </conditionalFormatting>
  <conditionalFormatting sqref="G101:DG101">
    <cfRule type="expression" dxfId="13" priority="96">
      <formula>AND(ISNUMBER($DL100),G$3&gt;=$DL100,G$3&lt;=$DM100,$DM100&lt;=$DK100)</formula>
    </cfRule>
  </conditionalFormatting>
  <conditionalFormatting sqref="G103:DG103">
    <cfRule type="expression" dxfId="12" priority="97">
      <formula>AND(ISNUMBER($DL102),G$3&gt;=$DL102,G$3&lt;=$DM102,$DM102&gt;$DK102)</formula>
    </cfRule>
  </conditionalFormatting>
  <conditionalFormatting sqref="G103:DG103">
    <cfRule type="expression" dxfId="13" priority="98">
      <formula>AND(ISNUMBER($DL102),G$3&gt;=$DL102,G$3&lt;=$DM102,$DM102&lt;=$DK102)</formula>
    </cfRule>
  </conditionalFormatting>
  <conditionalFormatting sqref="G105:DG105">
    <cfRule type="expression" dxfId="12" priority="99">
      <formula>AND(ISNUMBER($DL104),G$3&gt;=$DL104,G$3&lt;=$DM104,$DM104&gt;$DK104)</formula>
    </cfRule>
  </conditionalFormatting>
  <conditionalFormatting sqref="G105:DG105">
    <cfRule type="expression" dxfId="13" priority="100">
      <formula>AND(ISNUMBER($DL104),G$3&gt;=$DL104,G$3&lt;=$DM104,$DM104&lt;=$DK104)</formula>
    </cfRule>
  </conditionalFormatting>
  <conditionalFormatting sqref="G107:DG107">
    <cfRule type="expression" dxfId="12" priority="101">
      <formula>AND(ISNUMBER($DL106),G$3&gt;=$DL106,G$3&lt;=$DM106,$DM106&gt;$DK106)</formula>
    </cfRule>
  </conditionalFormatting>
  <conditionalFormatting sqref="G107:DG107">
    <cfRule type="expression" dxfId="13" priority="102">
      <formula>AND(ISNUMBER($DL106),G$3&gt;=$DL106,G$3&lt;=$DM106,$DM106&lt;=$DK106)</formula>
    </cfRule>
  </conditionalFormatting>
  <conditionalFormatting sqref="G109:DG109">
    <cfRule type="expression" dxfId="12" priority="103">
      <formula>AND(ISNUMBER($DL108),G$3&gt;=$DL108,G$3&lt;=$DM108,$DM108&gt;$DK108)</formula>
    </cfRule>
  </conditionalFormatting>
  <conditionalFormatting sqref="G109:DG109">
    <cfRule type="expression" dxfId="13" priority="104">
      <formula>AND(ISNUMBER($DL108),G$3&gt;=$DL108,G$3&lt;=$DM108,$DM108&lt;=$DK108)</formula>
    </cfRule>
  </conditionalFormatting>
  <conditionalFormatting sqref="G111:DG111">
    <cfRule type="expression" dxfId="12" priority="105">
      <formula>AND(ISNUMBER($DL110),G$3&gt;=$DL110,G$3&lt;=$DM110,$DM110&gt;$DK110)</formula>
    </cfRule>
  </conditionalFormatting>
  <conditionalFormatting sqref="G111:DG111">
    <cfRule type="expression" dxfId="13" priority="106">
      <formula>AND(ISNUMBER($DL110),G$3&gt;=$DL110,G$3&lt;=$DM110,$DM110&lt;=$DK110)</formula>
    </cfRule>
  </conditionalFormatting>
  <conditionalFormatting sqref="G113:DG113">
    <cfRule type="expression" dxfId="12" priority="107">
      <formula>AND(ISNUMBER($DL112),G$3&gt;=$DL112,G$3&lt;=$DM112,$DM112&gt;$DK112)</formula>
    </cfRule>
  </conditionalFormatting>
  <conditionalFormatting sqref="G113:DG113">
    <cfRule type="expression" dxfId="13" priority="108">
      <formula>AND(ISNUMBER($DL112),G$3&gt;=$DL112,G$3&lt;=$DM112,$DM112&lt;=$DK112)</formula>
    </cfRule>
  </conditionalFormatting>
  <conditionalFormatting sqref="G115:DG115">
    <cfRule type="expression" dxfId="12" priority="109">
      <formula>AND(ISNUMBER($DL114),G$3&gt;=$DL114,G$3&lt;=$DM114,$DM114&gt;$DK114)</formula>
    </cfRule>
  </conditionalFormatting>
  <conditionalFormatting sqref="G115:DG115">
    <cfRule type="expression" dxfId="13" priority="110">
      <formula>AND(ISNUMBER($DL114),G$3&gt;=$DL114,G$3&lt;=$DM114,$DM114&lt;=$DK114)</formula>
    </cfRule>
  </conditionalFormatting>
  <conditionalFormatting sqref="G117:DG117">
    <cfRule type="expression" dxfId="12" priority="111">
      <formula>AND(ISNUMBER($DL116),G$3&gt;=$DL116,G$3&lt;=$DM116,$DM116&gt;$DK116)</formula>
    </cfRule>
  </conditionalFormatting>
  <conditionalFormatting sqref="G117:DG117">
    <cfRule type="expression" dxfId="13" priority="112">
      <formula>AND(ISNUMBER($DL116),G$3&gt;=$DL116,G$3&lt;=$DM116,$DM116&lt;=$DK116)</formula>
    </cfRule>
  </conditionalFormatting>
  <conditionalFormatting sqref="G119:DG119">
    <cfRule type="expression" dxfId="12" priority="113">
      <formula>AND(ISNUMBER($DL118),G$3&gt;=$DL118,G$3&lt;=$DM118,$DM118&gt;$DK118)</formula>
    </cfRule>
  </conditionalFormatting>
  <conditionalFormatting sqref="G119:DG119">
    <cfRule type="expression" dxfId="13" priority="114">
      <formula>AND(ISNUMBER($DL118),G$3&gt;=$DL118,G$3&lt;=$DM118,$DM118&lt;=$DK118)</formula>
    </cfRule>
  </conditionalFormatting>
  <conditionalFormatting sqref="G121:DG121">
    <cfRule type="expression" dxfId="12" priority="115">
      <formula>AND(ISNUMBER($DL120),G$3&gt;=$DL120,G$3&lt;=$DM120,$DM120&gt;$DK120)</formula>
    </cfRule>
  </conditionalFormatting>
  <conditionalFormatting sqref="G121:DG121">
    <cfRule type="expression" dxfId="13" priority="116">
      <formula>AND(ISNUMBER($DL120),G$3&gt;=$DL120,G$3&lt;=$DM120,$DM120&lt;=$DK120)</formula>
    </cfRule>
  </conditionalFormatting>
  <conditionalFormatting sqref="G123:DG123">
    <cfRule type="expression" dxfId="12" priority="117">
      <formula>AND(ISNUMBER($DL122),G$3&gt;=$DL122,G$3&lt;=$DM122,$DM122&gt;$DK122)</formula>
    </cfRule>
  </conditionalFormatting>
  <conditionalFormatting sqref="G123:DG123">
    <cfRule type="expression" dxfId="13" priority="118">
      <formula>AND(ISNUMBER($DL122),G$3&gt;=$DL122,G$3&lt;=$DM122,$DM122&lt;=$DK122)</formula>
    </cfRule>
  </conditionalFormatting>
  <conditionalFormatting sqref="G125:DG125">
    <cfRule type="expression" dxfId="12" priority="119">
      <formula>AND(ISNUMBER($DL124),G$3&gt;=$DL124,G$3&lt;=$DM124,$DM124&gt;$DK124)</formula>
    </cfRule>
  </conditionalFormatting>
  <conditionalFormatting sqref="G125:DG125">
    <cfRule type="expression" dxfId="13" priority="120">
      <formula>AND(ISNUMBER($DL124),G$3&gt;=$DL124,G$3&lt;=$DM124,$DM124&lt;=$DK124)</formula>
    </cfRule>
  </conditionalFormatting>
  <conditionalFormatting sqref="G127:DG127">
    <cfRule type="expression" dxfId="12" priority="121">
      <formula>AND(ISNUMBER($DL126),G$3&gt;=$DL126,G$3&lt;=$DM126,$DM126&gt;$DK126)</formula>
    </cfRule>
  </conditionalFormatting>
  <conditionalFormatting sqref="G127:DG127">
    <cfRule type="expression" dxfId="13" priority="122">
      <formula>AND(ISNUMBER($DL126),G$3&gt;=$DL126,G$3&lt;=$DM126,$DM126&lt;=$DK126)</formula>
    </cfRule>
  </conditionalFormatting>
  <conditionalFormatting sqref="G129:DG129">
    <cfRule type="expression" dxfId="12" priority="123">
      <formula>AND(ISNUMBER($DL128),G$3&gt;=$DL128,G$3&lt;=$DM128,$DM128&gt;$DK128)</formula>
    </cfRule>
  </conditionalFormatting>
  <conditionalFormatting sqref="G129:DG129">
    <cfRule type="expression" dxfId="13" priority="124">
      <formula>AND(ISNUMBER($DL128),G$3&gt;=$DL128,G$3&lt;=$DM128,$DM128&lt;=$DK128)</formula>
    </cfRule>
  </conditionalFormatting>
  <conditionalFormatting sqref="G131:DG131">
    <cfRule type="expression" dxfId="12" priority="125">
      <formula>AND(ISNUMBER($DL130),G$3&gt;=$DL130,G$3&lt;=$DM130,$DM130&gt;$DK130)</formula>
    </cfRule>
  </conditionalFormatting>
  <conditionalFormatting sqref="G131:DG131">
    <cfRule type="expression" dxfId="13" priority="126">
      <formula>AND(ISNUMBER($DL130),G$3&gt;=$DL130,G$3&lt;=$DM130,$DM130&lt;=$DK130)</formula>
    </cfRule>
  </conditionalFormatting>
  <conditionalFormatting sqref="G133:DG133">
    <cfRule type="expression" dxfId="12" priority="127">
      <formula>AND(ISNUMBER($DL132),G$3&gt;=$DL132,G$3&lt;=$DM132,$DM132&gt;$DK132)</formula>
    </cfRule>
  </conditionalFormatting>
  <conditionalFormatting sqref="G133:DG133">
    <cfRule type="expression" dxfId="13" priority="128">
      <formula>AND(ISNUMBER($DL132),G$3&gt;=$DL132,G$3&lt;=$DM132,$DM132&lt;=$DK132)</formula>
    </cfRule>
  </conditionalFormatting>
  <conditionalFormatting sqref="G135:DG135">
    <cfRule type="expression" dxfId="12" priority="129">
      <formula>AND(ISNUMBER($DL134),G$3&gt;=$DL134,G$3&lt;=$DM134,$DM134&gt;$DK134)</formula>
    </cfRule>
  </conditionalFormatting>
  <conditionalFormatting sqref="G135:DG135">
    <cfRule type="expression" dxfId="13" priority="130">
      <formula>AND(ISNUMBER($DL134),G$3&gt;=$DL134,G$3&lt;=$DM134,$DM134&lt;=$DK134)</formula>
    </cfRule>
  </conditionalFormatting>
  <conditionalFormatting sqref="G137:DG137">
    <cfRule type="expression" dxfId="12" priority="131">
      <formula>AND(ISNUMBER($DL136),G$3&gt;=$DL136,G$3&lt;=$DM136,$DM136&gt;$DK136)</formula>
    </cfRule>
  </conditionalFormatting>
  <conditionalFormatting sqref="G137:DG137">
    <cfRule type="expression" dxfId="13" priority="132">
      <formula>AND(ISNUMBER($DL136),G$3&gt;=$DL136,G$3&lt;=$DM136,$DM136&lt;=$DK136)</formula>
    </cfRule>
  </conditionalFormatting>
  <conditionalFormatting sqref="G139:DG139">
    <cfRule type="expression" dxfId="12" priority="133">
      <formula>AND(ISNUMBER($DL138),G$3&gt;=$DL138,G$3&lt;=$DM138,$DM138&gt;$DK138)</formula>
    </cfRule>
  </conditionalFormatting>
  <conditionalFormatting sqref="G139:DG139">
    <cfRule type="expression" dxfId="13" priority="134">
      <formula>AND(ISNUMBER($DL138),G$3&gt;=$DL138,G$3&lt;=$DM138,$DM138&lt;=$DK138)</formula>
    </cfRule>
  </conditionalFormatting>
  <conditionalFormatting sqref="G141:DG141">
    <cfRule type="expression" dxfId="12" priority="135">
      <formula>AND(ISNUMBER($DL140),G$3&gt;=$DL140,G$3&lt;=$DM140,$DM140&gt;$DK140)</formula>
    </cfRule>
  </conditionalFormatting>
  <conditionalFormatting sqref="G141:DG141">
    <cfRule type="expression" dxfId="13" priority="136">
      <formula>AND(ISNUMBER($DL140),G$3&gt;=$DL140,G$3&lt;=$DM140,$DM140&lt;=$DK140)</formula>
    </cfRule>
  </conditionalFormatting>
  <conditionalFormatting sqref="G143:DG143">
    <cfRule type="expression" dxfId="12" priority="137">
      <formula>AND(ISNUMBER($DL142),G$3&gt;=$DL142,G$3&lt;=$DM142,$DM142&gt;$DK142)</formula>
    </cfRule>
  </conditionalFormatting>
  <conditionalFormatting sqref="G143:DG143">
    <cfRule type="expression" dxfId="13" priority="138">
      <formula>AND(ISNUMBER($DL142),G$3&gt;=$DL142,G$3&lt;=$DM142,$DM142&lt;=$DK142)</formula>
    </cfRule>
  </conditionalFormatting>
  <conditionalFormatting sqref="G145:DG145">
    <cfRule type="expression" dxfId="12" priority="139">
      <formula>AND(ISNUMBER($DL144),G$3&gt;=$DL144,G$3&lt;=$DM144,$DM144&gt;$DK144)</formula>
    </cfRule>
  </conditionalFormatting>
  <conditionalFormatting sqref="G145:DG145">
    <cfRule type="expression" dxfId="13" priority="140">
      <formula>AND(ISNUMBER($DL144),G$3&gt;=$DL144,G$3&lt;=$DM144,$DM144&lt;=$DK144)</formula>
    </cfRule>
  </conditionalFormatting>
  <conditionalFormatting sqref="G147:DG147">
    <cfRule type="expression" dxfId="12" priority="141">
      <formula>AND(ISNUMBER($DL146),G$3&gt;=$DL146,G$3&lt;=$DM146,$DM146&gt;$DK146)</formula>
    </cfRule>
  </conditionalFormatting>
  <conditionalFormatting sqref="G147:DG147">
    <cfRule type="expression" dxfId="13" priority="142">
      <formula>AND(ISNUMBER($DL146),G$3&gt;=$DL146,G$3&lt;=$DM146,$DM146&lt;=$DK146)</formula>
    </cfRule>
  </conditionalFormatting>
  <conditionalFormatting sqref="G149:DG149">
    <cfRule type="expression" dxfId="12" priority="143">
      <formula>AND(ISNUMBER($DL148),G$3&gt;=$DL148,G$3&lt;=$DM148,$DM148&gt;$DK148)</formula>
    </cfRule>
  </conditionalFormatting>
  <conditionalFormatting sqref="G149:DG149">
    <cfRule type="expression" dxfId="13" priority="144">
      <formula>AND(ISNUMBER($DL148),G$3&gt;=$DL148,G$3&lt;=$DM148,$DM148&lt;=$DK148)</formula>
    </cfRule>
  </conditionalFormatting>
  <conditionalFormatting sqref="G151:DG151">
    <cfRule type="expression" dxfId="12" priority="145">
      <formula>AND(ISNUMBER($DL150),G$3&gt;=$DL150,G$3&lt;=$DM150,$DM150&gt;$DK150)</formula>
    </cfRule>
  </conditionalFormatting>
  <conditionalFormatting sqref="G151:DG151">
    <cfRule type="expression" dxfId="13" priority="146">
      <formula>AND(ISNUMBER($DL150),G$3&gt;=$DL150,G$3&lt;=$DM150,$DM150&lt;=$DK150)</formula>
    </cfRule>
  </conditionalFormatting>
  <conditionalFormatting sqref="G153:DG153">
    <cfRule type="expression" dxfId="12" priority="147">
      <formula>AND(ISNUMBER($DL152),G$3&gt;=$DL152,G$3&lt;=$DM152,$DM152&gt;$DK152)</formula>
    </cfRule>
  </conditionalFormatting>
  <conditionalFormatting sqref="G153:DG153">
    <cfRule type="expression" dxfId="13" priority="148">
      <formula>AND(ISNUMBER($DL152),G$3&gt;=$DL152,G$3&lt;=$DM152,$DM152&lt;=$DK152)</formula>
    </cfRule>
  </conditionalFormatting>
  <conditionalFormatting sqref="G155:DG155">
    <cfRule type="expression" dxfId="12" priority="149">
      <formula>AND(ISNUMBER($DL154),G$3&gt;=$DL154,G$3&lt;=$DM154,$DM154&gt;$DK154)</formula>
    </cfRule>
  </conditionalFormatting>
  <conditionalFormatting sqref="G155:DG155">
    <cfRule type="expression" dxfId="13" priority="150">
      <formula>AND(ISNUMBER($DL154),G$3&gt;=$DL154,G$3&lt;=$DM154,$DM154&lt;=$DK154)</formula>
    </cfRule>
  </conditionalFormatting>
  <conditionalFormatting sqref="G157:DG157">
    <cfRule type="expression" dxfId="12" priority="151">
      <formula>AND(ISNUMBER($DL156),G$3&gt;=$DL156,G$3&lt;=$DM156,$DM156&gt;$DK156)</formula>
    </cfRule>
  </conditionalFormatting>
  <conditionalFormatting sqref="G157:DG157">
    <cfRule type="expression" dxfId="13" priority="152">
      <formula>AND(ISNUMBER($DL156),G$3&gt;=$DL156,G$3&lt;=$DM156,$DM156&lt;=$DK156)</formula>
    </cfRule>
  </conditionalFormatting>
  <conditionalFormatting sqref="G159:DG159">
    <cfRule type="expression" dxfId="12" priority="153">
      <formula>AND(ISNUMBER($DL158),G$3&gt;=$DL158,G$3&lt;=$DM158,$DM158&gt;$DK158)</formula>
    </cfRule>
  </conditionalFormatting>
  <conditionalFormatting sqref="G159:DG159">
    <cfRule type="expression" dxfId="13" priority="154">
      <formula>AND(ISNUMBER($DL158),G$3&gt;=$DL158,G$3&lt;=$DM158,$DM158&lt;=$DK158)</formula>
    </cfRule>
  </conditionalFormatting>
  <conditionalFormatting sqref="G161:DG161">
    <cfRule type="expression" dxfId="12" priority="155">
      <formula>AND(ISNUMBER($DL160),G$3&gt;=$DL160,G$3&lt;=$DM160,$DM160&gt;$DK160)</formula>
    </cfRule>
  </conditionalFormatting>
  <conditionalFormatting sqref="G161:DG161">
    <cfRule type="expression" dxfId="13" priority="156">
      <formula>AND(ISNUMBER($DL160),G$3&gt;=$DL160,G$3&lt;=$DM160,$DM160&lt;=$DK160)</formula>
    </cfRule>
  </conditionalFormatting>
  <conditionalFormatting sqref="G163:DG163">
    <cfRule type="expression" dxfId="12" priority="157">
      <formula>AND(ISNUMBER($DL162),G$3&gt;=$DL162,G$3&lt;=$DM162,$DM162&gt;$DK162)</formula>
    </cfRule>
  </conditionalFormatting>
  <conditionalFormatting sqref="G163:DG163">
    <cfRule type="expression" dxfId="13" priority="158">
      <formula>AND(ISNUMBER($DL162),G$3&gt;=$DL162,G$3&lt;=$DM162,$DM162&lt;=$DK162)</formula>
    </cfRule>
  </conditionalFormatting>
  <conditionalFormatting sqref="G165:DG165">
    <cfRule type="expression" dxfId="12" priority="159">
      <formula>AND(ISNUMBER($DL164),G$3&gt;=$DL164,G$3&lt;=$DM164,$DM164&gt;$DK164)</formula>
    </cfRule>
  </conditionalFormatting>
  <conditionalFormatting sqref="G165:DG165">
    <cfRule type="expression" dxfId="13" priority="160">
      <formula>AND(ISNUMBER($DL164),G$3&gt;=$DL164,G$3&lt;=$DM164,$DM164&lt;=$DK164)</formula>
    </cfRule>
  </conditionalFormatting>
  <conditionalFormatting sqref="F6:F165">
    <cfRule type="expression" dxfId="14" priority="161">
      <formula>AND(F6&lt;&gt;"",ISNUMBER(SEARCH("delayed",F6)))</formula>
    </cfRule>
  </conditionalFormatting>
  <conditionalFormatting sqref="F6:F165">
    <cfRule type="expression" dxfId="15" priority="162">
      <formula>AND(F6&lt;&gt;"",ISERROR(SEARCH("delayed",F6)))</formula>
    </cfRule>
  </conditionalFormatting>
  <conditionalFormatting sqref="G6:DG6">
    <cfRule type="expression" dxfId="16" priority="163">
      <formula>AND(ISNUMBER($DJ6),G$3&gt;=$DJ6,G$3&lt;=$DK6)</formula>
    </cfRule>
  </conditionalFormatting>
  <conditionalFormatting sqref="G8:DG8">
    <cfRule type="expression" dxfId="16" priority="164">
      <formula>AND(ISNUMBER($DJ8),G$3&gt;=$DJ8,G$3&lt;=$DK8)</formula>
    </cfRule>
  </conditionalFormatting>
  <conditionalFormatting sqref="G10:DG10">
    <cfRule type="expression" dxfId="16" priority="165">
      <formula>AND(ISNUMBER($DJ10),G$3&gt;=$DJ10,G$3&lt;=$DK10)</formula>
    </cfRule>
  </conditionalFormatting>
  <conditionalFormatting sqref="G12:DG12">
    <cfRule type="expression" dxfId="16" priority="166">
      <formula>AND(ISNUMBER($DJ12),G$3&gt;=$DJ12,G$3&lt;=$DK12)</formula>
    </cfRule>
  </conditionalFormatting>
  <conditionalFormatting sqref="G14:DG14">
    <cfRule type="expression" dxfId="16" priority="167">
      <formula>AND(ISNUMBER($DJ14),G$3&gt;=$DJ14,G$3&lt;=$DK14)</formula>
    </cfRule>
  </conditionalFormatting>
  <conditionalFormatting sqref="G16:DG16">
    <cfRule type="expression" dxfId="16" priority="168">
      <formula>AND(ISNUMBER($DJ16),G$3&gt;=$DJ16,G$3&lt;=$DK16)</formula>
    </cfRule>
  </conditionalFormatting>
  <conditionalFormatting sqref="G18:DG18">
    <cfRule type="expression" dxfId="16" priority="169">
      <formula>AND(ISNUMBER($DJ18),G$3&gt;=$DJ18,G$3&lt;=$DK18)</formula>
    </cfRule>
  </conditionalFormatting>
  <conditionalFormatting sqref="G20:DG20">
    <cfRule type="expression" dxfId="16" priority="170">
      <formula>AND(ISNUMBER($DJ20),G$3&gt;=$DJ20,G$3&lt;=$DK20)</formula>
    </cfRule>
  </conditionalFormatting>
  <conditionalFormatting sqref="G22:DG22">
    <cfRule type="expression" dxfId="16" priority="171">
      <formula>AND(ISNUMBER($DJ22),G$3&gt;=$DJ22,G$3&lt;=$DK22)</formula>
    </cfRule>
  </conditionalFormatting>
  <conditionalFormatting sqref="G24:DG24">
    <cfRule type="expression" dxfId="16" priority="172">
      <formula>AND(ISNUMBER($DJ24),G$3&gt;=$DJ24,G$3&lt;=$DK24)</formula>
    </cfRule>
  </conditionalFormatting>
  <conditionalFormatting sqref="G26:DG26">
    <cfRule type="expression" dxfId="16" priority="173">
      <formula>AND(ISNUMBER($DJ26),G$3&gt;=$DJ26,G$3&lt;=$DK26)</formula>
    </cfRule>
  </conditionalFormatting>
  <conditionalFormatting sqref="G28:DG28">
    <cfRule type="expression" dxfId="16" priority="174">
      <formula>AND(ISNUMBER($DJ28),G$3&gt;=$DJ28,G$3&lt;=$DK28)</formula>
    </cfRule>
  </conditionalFormatting>
  <conditionalFormatting sqref="G30:DG30">
    <cfRule type="expression" dxfId="16" priority="175">
      <formula>AND(ISNUMBER($DJ30),G$3&gt;=$DJ30,G$3&lt;=$DK30)</formula>
    </cfRule>
  </conditionalFormatting>
  <conditionalFormatting sqref="G32:DG32">
    <cfRule type="expression" dxfId="16" priority="176">
      <formula>AND(ISNUMBER($DJ32),G$3&gt;=$DJ32,G$3&lt;=$DK32)</formula>
    </cfRule>
  </conditionalFormatting>
  <conditionalFormatting sqref="G34:DG34">
    <cfRule type="expression" dxfId="16" priority="177">
      <formula>AND(ISNUMBER($DJ34),G$3&gt;=$DJ34,G$3&lt;=$DK34)</formula>
    </cfRule>
  </conditionalFormatting>
  <conditionalFormatting sqref="G36:DG36">
    <cfRule type="expression" dxfId="16" priority="178">
      <formula>AND(ISNUMBER($DJ36),G$3&gt;=$DJ36,G$3&lt;=$DK36)</formula>
    </cfRule>
  </conditionalFormatting>
  <conditionalFormatting sqref="G38:DG38">
    <cfRule type="expression" dxfId="16" priority="179">
      <formula>AND(ISNUMBER($DJ38),G$3&gt;=$DJ38,G$3&lt;=$DK38)</formula>
    </cfRule>
  </conditionalFormatting>
  <conditionalFormatting sqref="G40:DG40">
    <cfRule type="expression" dxfId="16" priority="180">
      <formula>AND(ISNUMBER($DJ40),G$3&gt;=$DJ40,G$3&lt;=$DK40)</formula>
    </cfRule>
  </conditionalFormatting>
  <conditionalFormatting sqref="G42:DG42">
    <cfRule type="expression" dxfId="16" priority="181">
      <formula>AND(ISNUMBER($DJ42),G$3&gt;=$DJ42,G$3&lt;=$DK42)</formula>
    </cfRule>
  </conditionalFormatting>
  <conditionalFormatting sqref="G44:DG44">
    <cfRule type="expression" dxfId="16" priority="182">
      <formula>AND(ISNUMBER($DJ44),G$3&gt;=$DJ44,G$3&lt;=$DK44)</formula>
    </cfRule>
  </conditionalFormatting>
  <conditionalFormatting sqref="G46:DG46">
    <cfRule type="expression" dxfId="16" priority="183">
      <formula>AND(ISNUMBER($DJ46),G$3&gt;=$DJ46,G$3&lt;=$DK46)</formula>
    </cfRule>
  </conditionalFormatting>
  <conditionalFormatting sqref="G48:DG48">
    <cfRule type="expression" dxfId="16" priority="184">
      <formula>AND(ISNUMBER($DJ48),G$3&gt;=$DJ48,G$3&lt;=$DK48)</formula>
    </cfRule>
  </conditionalFormatting>
  <conditionalFormatting sqref="G50:DG50">
    <cfRule type="expression" dxfId="16" priority="185">
      <formula>AND(ISNUMBER($DJ50),G$3&gt;=$DJ50,G$3&lt;=$DK50)</formula>
    </cfRule>
  </conditionalFormatting>
  <conditionalFormatting sqref="G52:DG52">
    <cfRule type="expression" dxfId="16" priority="186">
      <formula>AND(ISNUMBER($DJ52),G$3&gt;=$DJ52,G$3&lt;=$DK52)</formula>
    </cfRule>
  </conditionalFormatting>
  <conditionalFormatting sqref="G54:DG54">
    <cfRule type="expression" dxfId="16" priority="187">
      <formula>AND(ISNUMBER($DJ54),G$3&gt;=$DJ54,G$3&lt;=$DK54)</formula>
    </cfRule>
  </conditionalFormatting>
  <conditionalFormatting sqref="G56:DG56">
    <cfRule type="expression" dxfId="16" priority="188">
      <formula>AND(ISNUMBER($DJ56),G$3&gt;=$DJ56,G$3&lt;=$DK56)</formula>
    </cfRule>
  </conditionalFormatting>
  <conditionalFormatting sqref="G58:DG58">
    <cfRule type="expression" dxfId="16" priority="189">
      <formula>AND(ISNUMBER($DJ58),G$3&gt;=$DJ58,G$3&lt;=$DK58)</formula>
    </cfRule>
  </conditionalFormatting>
  <conditionalFormatting sqref="G60:DG60">
    <cfRule type="expression" dxfId="16" priority="190">
      <formula>AND(ISNUMBER($DJ60),G$3&gt;=$DJ60,G$3&lt;=$DK60)</formula>
    </cfRule>
  </conditionalFormatting>
  <conditionalFormatting sqref="G62:DG62">
    <cfRule type="expression" dxfId="16" priority="191">
      <formula>AND(ISNUMBER($DJ62),G$3&gt;=$DJ62,G$3&lt;=$DK62)</formula>
    </cfRule>
  </conditionalFormatting>
  <conditionalFormatting sqref="G64:DG64">
    <cfRule type="expression" dxfId="16" priority="192">
      <formula>AND(ISNUMBER($DJ64),G$3&gt;=$DJ64,G$3&lt;=$DK64)</formula>
    </cfRule>
  </conditionalFormatting>
  <conditionalFormatting sqref="G66:DG66">
    <cfRule type="expression" dxfId="16" priority="193">
      <formula>AND(ISNUMBER($DJ66),G$3&gt;=$DJ66,G$3&lt;=$DK66)</formula>
    </cfRule>
  </conditionalFormatting>
  <conditionalFormatting sqref="G68:DG68">
    <cfRule type="expression" dxfId="16" priority="194">
      <formula>AND(ISNUMBER($DJ68),G$3&gt;=$DJ68,G$3&lt;=$DK68)</formula>
    </cfRule>
  </conditionalFormatting>
  <conditionalFormatting sqref="G70:DG70">
    <cfRule type="expression" dxfId="16" priority="195">
      <formula>AND(ISNUMBER($DJ70),G$3&gt;=$DJ70,G$3&lt;=$DK70)</formula>
    </cfRule>
  </conditionalFormatting>
  <conditionalFormatting sqref="G72:DG72">
    <cfRule type="expression" dxfId="16" priority="196">
      <formula>AND(ISNUMBER($DJ72),G$3&gt;=$DJ72,G$3&lt;=$DK72)</formula>
    </cfRule>
  </conditionalFormatting>
  <conditionalFormatting sqref="G74:DG74">
    <cfRule type="expression" dxfId="16" priority="197">
      <formula>AND(ISNUMBER($DJ74),G$3&gt;=$DJ74,G$3&lt;=$DK74)</formula>
    </cfRule>
  </conditionalFormatting>
  <conditionalFormatting sqref="G76:DG76">
    <cfRule type="expression" dxfId="16" priority="198">
      <formula>AND(ISNUMBER($DJ76),G$3&gt;=$DJ76,G$3&lt;=$DK76)</formula>
    </cfRule>
  </conditionalFormatting>
  <conditionalFormatting sqref="G78:DG78">
    <cfRule type="expression" dxfId="16" priority="199">
      <formula>AND(ISNUMBER($DJ78),G$3&gt;=$DJ78,G$3&lt;=$DK78)</formula>
    </cfRule>
  </conditionalFormatting>
  <conditionalFormatting sqref="G80:DG80">
    <cfRule type="expression" dxfId="16" priority="200">
      <formula>AND(ISNUMBER($DJ80),G$3&gt;=$DJ80,G$3&lt;=$DK80)</formula>
    </cfRule>
  </conditionalFormatting>
  <conditionalFormatting sqref="G82:DG82">
    <cfRule type="expression" dxfId="16" priority="201">
      <formula>AND(ISNUMBER($DJ82),G$3&gt;=$DJ82,G$3&lt;=$DK82)</formula>
    </cfRule>
  </conditionalFormatting>
  <conditionalFormatting sqref="G84:DG84">
    <cfRule type="expression" dxfId="16" priority="202">
      <formula>AND(ISNUMBER($DJ84),G$3&gt;=$DJ84,G$3&lt;=$DK84)</formula>
    </cfRule>
  </conditionalFormatting>
  <conditionalFormatting sqref="G86:DG86">
    <cfRule type="expression" dxfId="16" priority="203">
      <formula>AND(ISNUMBER($DJ86),G$3&gt;=$DJ86,G$3&lt;=$DK86)</formula>
    </cfRule>
  </conditionalFormatting>
  <conditionalFormatting sqref="G88:DG88">
    <cfRule type="expression" dxfId="16" priority="204">
      <formula>AND(ISNUMBER($DJ88),G$3&gt;=$DJ88,G$3&lt;=$DK88)</formula>
    </cfRule>
  </conditionalFormatting>
  <conditionalFormatting sqref="G90:DG90">
    <cfRule type="expression" dxfId="16" priority="205">
      <formula>AND(ISNUMBER($DJ90),G$3&gt;=$DJ90,G$3&lt;=$DK90)</formula>
    </cfRule>
  </conditionalFormatting>
  <conditionalFormatting sqref="G92:DG92">
    <cfRule type="expression" dxfId="16" priority="206">
      <formula>AND(ISNUMBER($DJ92),G$3&gt;=$DJ92,G$3&lt;=$DK92)</formula>
    </cfRule>
  </conditionalFormatting>
  <conditionalFormatting sqref="G94:DG94">
    <cfRule type="expression" dxfId="16" priority="207">
      <formula>AND(ISNUMBER($DJ94),G$3&gt;=$DJ94,G$3&lt;=$DK94)</formula>
    </cfRule>
  </conditionalFormatting>
  <conditionalFormatting sqref="G96:DG96">
    <cfRule type="expression" dxfId="16" priority="208">
      <formula>AND(ISNUMBER($DJ96),G$3&gt;=$DJ96,G$3&lt;=$DK96)</formula>
    </cfRule>
  </conditionalFormatting>
  <conditionalFormatting sqref="G98:DG98">
    <cfRule type="expression" dxfId="16" priority="209">
      <formula>AND(ISNUMBER($DJ98),G$3&gt;=$DJ98,G$3&lt;=$DK98)</formula>
    </cfRule>
  </conditionalFormatting>
  <conditionalFormatting sqref="G100:DG100">
    <cfRule type="expression" dxfId="16" priority="210">
      <formula>AND(ISNUMBER($DJ100),G$3&gt;=$DJ100,G$3&lt;=$DK100)</formula>
    </cfRule>
  </conditionalFormatting>
  <conditionalFormatting sqref="G102:DG102">
    <cfRule type="expression" dxfId="16" priority="211">
      <formula>AND(ISNUMBER($DJ102),G$3&gt;=$DJ102,G$3&lt;=$DK102)</formula>
    </cfRule>
  </conditionalFormatting>
  <conditionalFormatting sqref="G104:DG104">
    <cfRule type="expression" dxfId="16" priority="212">
      <formula>AND(ISNUMBER($DJ104),G$3&gt;=$DJ104,G$3&lt;=$DK104)</formula>
    </cfRule>
  </conditionalFormatting>
  <conditionalFormatting sqref="G106:DG106">
    <cfRule type="expression" dxfId="16" priority="213">
      <formula>AND(ISNUMBER($DJ106),G$3&gt;=$DJ106,G$3&lt;=$DK106)</formula>
    </cfRule>
  </conditionalFormatting>
  <conditionalFormatting sqref="G108:DG108">
    <cfRule type="expression" dxfId="16" priority="214">
      <formula>AND(ISNUMBER($DJ108),G$3&gt;=$DJ108,G$3&lt;=$DK108)</formula>
    </cfRule>
  </conditionalFormatting>
  <conditionalFormatting sqref="G110:DG110">
    <cfRule type="expression" dxfId="16" priority="215">
      <formula>AND(ISNUMBER($DJ110),G$3&gt;=$DJ110,G$3&lt;=$DK110)</formula>
    </cfRule>
  </conditionalFormatting>
  <conditionalFormatting sqref="G112:DG112">
    <cfRule type="expression" dxfId="16" priority="216">
      <formula>AND(ISNUMBER($DJ112),G$3&gt;=$DJ112,G$3&lt;=$DK112)</formula>
    </cfRule>
  </conditionalFormatting>
  <conditionalFormatting sqref="G114:DG114">
    <cfRule type="expression" dxfId="16" priority="217">
      <formula>AND(ISNUMBER($DJ114),G$3&gt;=$DJ114,G$3&lt;=$DK114)</formula>
    </cfRule>
  </conditionalFormatting>
  <conditionalFormatting sqref="G116:DG116">
    <cfRule type="expression" dxfId="16" priority="218">
      <formula>AND(ISNUMBER($DJ116),G$3&gt;=$DJ116,G$3&lt;=$DK116)</formula>
    </cfRule>
  </conditionalFormatting>
  <conditionalFormatting sqref="G118:DG118">
    <cfRule type="expression" dxfId="16" priority="219">
      <formula>AND(ISNUMBER($DJ118),G$3&gt;=$DJ118,G$3&lt;=$DK118)</formula>
    </cfRule>
  </conditionalFormatting>
  <conditionalFormatting sqref="G120:DG120">
    <cfRule type="expression" dxfId="16" priority="220">
      <formula>AND(ISNUMBER($DJ120),G$3&gt;=$DJ120,G$3&lt;=$DK120)</formula>
    </cfRule>
  </conditionalFormatting>
  <conditionalFormatting sqref="G122:DG122">
    <cfRule type="expression" dxfId="16" priority="221">
      <formula>AND(ISNUMBER($DJ122),G$3&gt;=$DJ122,G$3&lt;=$DK122)</formula>
    </cfRule>
  </conditionalFormatting>
  <conditionalFormatting sqref="G124:DG124">
    <cfRule type="expression" dxfId="16" priority="222">
      <formula>AND(ISNUMBER($DJ124),G$3&gt;=$DJ124,G$3&lt;=$DK124)</formula>
    </cfRule>
  </conditionalFormatting>
  <conditionalFormatting sqref="G126:DG126">
    <cfRule type="expression" dxfId="16" priority="223">
      <formula>AND(ISNUMBER($DJ126),G$3&gt;=$DJ126,G$3&lt;=$DK126)</formula>
    </cfRule>
  </conditionalFormatting>
  <conditionalFormatting sqref="G128:DG128">
    <cfRule type="expression" dxfId="16" priority="224">
      <formula>AND(ISNUMBER($DJ128),G$3&gt;=$DJ128,G$3&lt;=$DK128)</formula>
    </cfRule>
  </conditionalFormatting>
  <conditionalFormatting sqref="G130:DG130">
    <cfRule type="expression" dxfId="16" priority="225">
      <formula>AND(ISNUMBER($DJ130),G$3&gt;=$DJ130,G$3&lt;=$DK130)</formula>
    </cfRule>
  </conditionalFormatting>
  <conditionalFormatting sqref="G132:DG132">
    <cfRule type="expression" dxfId="16" priority="226">
      <formula>AND(ISNUMBER($DJ132),G$3&gt;=$DJ132,G$3&lt;=$DK132)</formula>
    </cfRule>
  </conditionalFormatting>
  <conditionalFormatting sqref="G134:DG134">
    <cfRule type="expression" dxfId="16" priority="227">
      <formula>AND(ISNUMBER($DJ134),G$3&gt;=$DJ134,G$3&lt;=$DK134)</formula>
    </cfRule>
  </conditionalFormatting>
  <conditionalFormatting sqref="G136:DG136">
    <cfRule type="expression" dxfId="16" priority="228">
      <formula>AND(ISNUMBER($DJ136),G$3&gt;=$DJ136,G$3&lt;=$DK136)</formula>
    </cfRule>
  </conditionalFormatting>
  <conditionalFormatting sqref="G138:DG138">
    <cfRule type="expression" dxfId="16" priority="229">
      <formula>AND(ISNUMBER($DJ138),G$3&gt;=$DJ138,G$3&lt;=$DK138)</formula>
    </cfRule>
  </conditionalFormatting>
  <conditionalFormatting sqref="G140:DG140">
    <cfRule type="expression" dxfId="16" priority="230">
      <formula>AND(ISNUMBER($DJ140),G$3&gt;=$DJ140,G$3&lt;=$DK140)</formula>
    </cfRule>
  </conditionalFormatting>
  <conditionalFormatting sqref="G142:DG142">
    <cfRule type="expression" dxfId="16" priority="231">
      <formula>AND(ISNUMBER($DJ142),G$3&gt;=$DJ142,G$3&lt;=$DK142)</formula>
    </cfRule>
  </conditionalFormatting>
  <conditionalFormatting sqref="G144:DG144">
    <cfRule type="expression" dxfId="16" priority="232">
      <formula>AND(ISNUMBER($DJ144),G$3&gt;=$DJ144,G$3&lt;=$DK144)</formula>
    </cfRule>
  </conditionalFormatting>
  <conditionalFormatting sqref="G146:DG146">
    <cfRule type="expression" dxfId="16" priority="233">
      <formula>AND(ISNUMBER($DJ146),G$3&gt;=$DJ146,G$3&lt;=$DK146)</formula>
    </cfRule>
  </conditionalFormatting>
  <conditionalFormatting sqref="G148:DG148">
    <cfRule type="expression" dxfId="16" priority="234">
      <formula>AND(ISNUMBER($DJ148),G$3&gt;=$DJ148,G$3&lt;=$DK148)</formula>
    </cfRule>
  </conditionalFormatting>
  <conditionalFormatting sqref="G150:DG150">
    <cfRule type="expression" dxfId="16" priority="235">
      <formula>AND(ISNUMBER($DJ150),G$3&gt;=$DJ150,G$3&lt;=$DK150)</formula>
    </cfRule>
  </conditionalFormatting>
  <conditionalFormatting sqref="G152:DG152">
    <cfRule type="expression" dxfId="16" priority="236">
      <formula>AND(ISNUMBER($DJ152),G$3&gt;=$DJ152,G$3&lt;=$DK152)</formula>
    </cfRule>
  </conditionalFormatting>
  <conditionalFormatting sqref="G154:DG154">
    <cfRule type="expression" dxfId="16" priority="237">
      <formula>AND(ISNUMBER($DJ154),G$3&gt;=$DJ154,G$3&lt;=$DK154)</formula>
    </cfRule>
  </conditionalFormatting>
  <conditionalFormatting sqref="G156:DG156">
    <cfRule type="expression" dxfId="16" priority="238">
      <formula>AND(ISNUMBER($DJ156),G$3&gt;=$DJ156,G$3&lt;=$DK156)</formula>
    </cfRule>
  </conditionalFormatting>
  <conditionalFormatting sqref="G158:DG158">
    <cfRule type="expression" dxfId="16" priority="239">
      <formula>AND(ISNUMBER($DJ158),G$3&gt;=$DJ158,G$3&lt;=$DK158)</formula>
    </cfRule>
  </conditionalFormatting>
  <conditionalFormatting sqref="G160:DG160">
    <cfRule type="expression" dxfId="16" priority="240">
      <formula>AND(ISNUMBER($DJ160),G$3&gt;=$DJ160,G$3&lt;=$DK160)</formula>
    </cfRule>
  </conditionalFormatting>
  <conditionalFormatting sqref="G162:DG162">
    <cfRule type="expression" dxfId="16" priority="241">
      <formula>AND(ISNUMBER($DJ162),G$3&gt;=$DJ162,G$3&lt;=$DK162)</formula>
    </cfRule>
  </conditionalFormatting>
  <conditionalFormatting sqref="G164:DG164">
    <cfRule type="expression" dxfId="16" priority="242">
      <formula>AND(ISNUMBER($DJ164),G$3&gt;=$DJ164,G$3&lt;=$DK164)</formula>
    </cfRule>
  </conditionalFormatting>
  <printOptions/>
  <pageMargins bottom="1.0" footer="0.0" header="0.0" left="0.75" right="0.75" top="1.0"/>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59E0B"/>
    <pageSetUpPr/>
  </sheetPr>
  <sheetViews>
    <sheetView workbookViewId="0">
      <pane xSplit="3.0" ySplit="4.0" topLeftCell="D5" activePane="bottomRight" state="frozen"/>
      <selection activeCell="D1" sqref="D1" pane="topRight"/>
      <selection activeCell="A5" sqref="A5" pane="bottomLeft"/>
      <selection activeCell="D5" sqref="D5" pane="bottomRight"/>
    </sheetView>
  </sheetViews>
  <sheetFormatPr customHeight="1" defaultColWidth="14.43" defaultRowHeight="15.0"/>
  <cols>
    <col customWidth="1" min="1" max="1" width="6.0"/>
    <col customWidth="1" min="2" max="2" width="32.0"/>
    <col customWidth="1" min="3" max="3" width="10.0"/>
    <col customWidth="1" min="4" max="4" width="28.0"/>
    <col customWidth="1" min="5" max="5" width="14.0"/>
    <col customWidth="1" min="6" max="6" width="16.0"/>
    <col customWidth="1" min="7" max="26" width="8.57"/>
  </cols>
  <sheetData>
    <row r="1" ht="30.0" customHeight="1">
      <c r="A1" s="142" t="s">
        <v>277</v>
      </c>
      <c r="B1" s="113"/>
      <c r="C1" s="113"/>
      <c r="D1" s="113"/>
      <c r="E1" s="113"/>
      <c r="F1" s="114"/>
    </row>
    <row r="2" ht="19.5" customHeight="1">
      <c r="A2" s="143" t="s">
        <v>278</v>
      </c>
    </row>
    <row r="3" ht="7.5" customHeight="1">
      <c r="A3" s="3"/>
      <c r="B3" s="3"/>
      <c r="C3" s="3"/>
      <c r="D3" s="3"/>
      <c r="E3" s="3"/>
      <c r="F3" s="3"/>
    </row>
    <row r="4" ht="31.5" customHeight="1">
      <c r="A4" s="117" t="s">
        <v>279</v>
      </c>
      <c r="B4" s="117" t="s">
        <v>129</v>
      </c>
      <c r="C4" s="117" t="s">
        <v>82</v>
      </c>
      <c r="D4" s="117" t="s">
        <v>280</v>
      </c>
      <c r="E4" s="117" t="s">
        <v>281</v>
      </c>
      <c r="F4" s="117" t="s">
        <v>282</v>
      </c>
    </row>
    <row r="5" ht="21.75" customHeight="1">
      <c r="A5" s="50">
        <f t="shared" ref="A5:A84" si="1">IFERROR(IF(B5&lt;&gt;"",ROW()-4,""),"")</f>
        <v>1</v>
      </c>
      <c r="B5" s="49" t="str">
        <f>'Pelan Pengambilan'!B6</f>
        <v>Jururawat</v>
      </c>
      <c r="C5" s="50" t="str">
        <f>'Pelan Pengambilan'!C6</f>
        <v>U5</v>
      </c>
      <c r="D5" s="49" t="str">
        <f>'Pelan Pengambilan'!D6</f>
        <v>(1) Bersasar</v>
      </c>
      <c r="E5" s="50">
        <f>'Pelan Pengambilan'!AF6</f>
        <v>2240</v>
      </c>
      <c r="F5" s="50"/>
    </row>
    <row r="6" ht="21.75" customHeight="1">
      <c r="A6" s="50">
        <f t="shared" si="1"/>
        <v>2</v>
      </c>
      <c r="B6" s="49" t="str">
        <f>'Pelan Pengambilan'!B7</f>
        <v>Juruteknologi Makmal Perubatan</v>
      </c>
      <c r="C6" s="50" t="str">
        <f>'Pelan Pengambilan'!C7</f>
        <v>U5</v>
      </c>
      <c r="D6" s="49" t="str">
        <f>'Pelan Pengambilan'!D7</f>
        <v>(1) Graduan ILKKM</v>
      </c>
      <c r="E6" s="50">
        <f>'Pelan Pengambilan'!AF7</f>
        <v>84</v>
      </c>
      <c r="F6" s="50"/>
    </row>
    <row r="7" ht="21.75" customHeight="1">
      <c r="A7" s="50">
        <f t="shared" si="1"/>
        <v>3</v>
      </c>
      <c r="B7" s="49" t="str">
        <f>'Pelan Pengambilan'!B8</f>
        <v>Juruteknologi Makmal Perubatan</v>
      </c>
      <c r="C7" s="50" t="str">
        <f>'Pelan Pengambilan'!C8</f>
        <v>U5</v>
      </c>
      <c r="D7" s="49" t="str">
        <f>'Pelan Pengambilan'!D8</f>
        <v>(2) Calon Simpanan</v>
      </c>
      <c r="E7" s="50">
        <f>'Pelan Pengambilan'!AF8</f>
        <v>51</v>
      </c>
      <c r="F7" s="50"/>
    </row>
    <row r="8" ht="21.75" customHeight="1">
      <c r="A8" s="50">
        <f t="shared" si="1"/>
        <v>4</v>
      </c>
      <c r="B8" s="49" t="str">
        <f>'Pelan Pengambilan'!B9</f>
        <v>Pembantu Perawatan Kesihatan</v>
      </c>
      <c r="C8" s="50" t="str">
        <f>'Pelan Pengambilan'!C9</f>
        <v>U1</v>
      </c>
      <c r="D8" s="49" t="str">
        <f>'Pelan Pengambilan'!D9</f>
        <v>(1) Conventional</v>
      </c>
      <c r="E8" s="50">
        <f>'Pelan Pengambilan'!AF9</f>
        <v>1231</v>
      </c>
      <c r="F8" s="50"/>
    </row>
    <row r="9" ht="21.75" customHeight="1">
      <c r="A9" s="50">
        <f t="shared" si="1"/>
        <v>5</v>
      </c>
      <c r="B9" s="49" t="str">
        <f>'Pelan Pengambilan'!B10</f>
        <v>Penolong Pegawai Perubatan</v>
      </c>
      <c r="C9" s="50" t="str">
        <f>'Pelan Pengambilan'!C10</f>
        <v>U5</v>
      </c>
      <c r="D9" s="49" t="str">
        <f>'Pelan Pengambilan'!D10</f>
        <v>(1) Lain-lain</v>
      </c>
      <c r="E9" s="50">
        <f>'Pelan Pengambilan'!AF10</f>
        <v>531</v>
      </c>
      <c r="F9" s="50"/>
    </row>
    <row r="10" ht="21.75" customHeight="1">
      <c r="A10" s="50">
        <f t="shared" si="1"/>
        <v>6</v>
      </c>
      <c r="B10" s="49" t="str">
        <f>'Pelan Pengambilan'!B11</f>
        <v>Juruteknologi Pergigian</v>
      </c>
      <c r="C10" s="50" t="str">
        <f>'Pelan Pengambilan'!C11</f>
        <v>U5</v>
      </c>
      <c r="D10" s="49" t="str">
        <f>'Pelan Pengambilan'!D11</f>
        <v>(1) Graduan ILKKM</v>
      </c>
      <c r="E10" s="50">
        <f>'Pelan Pengambilan'!AF11</f>
        <v>41</v>
      </c>
      <c r="F10" s="50"/>
    </row>
    <row r="11" ht="21.75" customHeight="1">
      <c r="A11" s="50">
        <f t="shared" si="1"/>
        <v>7</v>
      </c>
      <c r="B11" s="49" t="str">
        <f>'Pelan Pengambilan'!B12</f>
        <v>Penolong Pegawai Farmasi</v>
      </c>
      <c r="C11" s="50" t="str">
        <f>'Pelan Pengambilan'!C12</f>
        <v>U5</v>
      </c>
      <c r="D11" s="49" t="str">
        <f>'Pelan Pengambilan'!D12</f>
        <v>(1) Graduan ILKKM</v>
      </c>
      <c r="E11" s="50">
        <f>'Pelan Pengambilan'!AF12</f>
        <v>61</v>
      </c>
      <c r="F11" s="50"/>
    </row>
    <row r="12" ht="21.75" customHeight="1">
      <c r="A12" s="50">
        <f t="shared" si="1"/>
        <v>8</v>
      </c>
      <c r="B12" s="49" t="str">
        <f>'Pelan Pengambilan'!B13</f>
        <v>Penolong Pegawai Farmasi</v>
      </c>
      <c r="C12" s="50" t="str">
        <f>'Pelan Pengambilan'!C13</f>
        <v>U5</v>
      </c>
      <c r="D12" s="49" t="str">
        <f>'Pelan Pengambilan'!D13</f>
        <v>(2) Calon Simpanan</v>
      </c>
      <c r="E12" s="50">
        <f>'Pelan Pengambilan'!AF13</f>
        <v>200</v>
      </c>
      <c r="F12" s="50"/>
    </row>
    <row r="13" ht="21.75" customHeight="1">
      <c r="A13" s="50">
        <f t="shared" si="1"/>
        <v>9</v>
      </c>
      <c r="B13" s="49" t="str">
        <f>'Pelan Pengambilan'!B14</f>
        <v>Juru X-Ray (Terapi)</v>
      </c>
      <c r="C13" s="50" t="str">
        <f>'Pelan Pengambilan'!C14</f>
        <v>U5</v>
      </c>
      <c r="D13" s="49" t="str">
        <f>'Pelan Pengambilan'!D14</f>
        <v>(1) Graduan ILKKM</v>
      </c>
      <c r="E13" s="50">
        <f>'Pelan Pengambilan'!AF14</f>
        <v>18</v>
      </c>
      <c r="F13" s="50"/>
    </row>
    <row r="14" ht="21.75" customHeight="1">
      <c r="A14" s="50">
        <f t="shared" si="1"/>
        <v>10</v>
      </c>
      <c r="B14" s="49" t="str">
        <f>'Pelan Pengambilan'!B15</f>
        <v>Pembantu Pembedahan Pergigian</v>
      </c>
      <c r="C14" s="50" t="str">
        <f>'Pelan Pengambilan'!C15</f>
        <v>U1</v>
      </c>
      <c r="D14" s="49" t="str">
        <f>'Pelan Pengambilan'!D15</f>
        <v>(1) Graduan ILKKM</v>
      </c>
      <c r="E14" s="50">
        <f>'Pelan Pengambilan'!AF15</f>
        <v>174</v>
      </c>
      <c r="F14" s="50"/>
    </row>
    <row r="15" ht="21.75" customHeight="1">
      <c r="A15" s="50">
        <f t="shared" si="1"/>
        <v>11</v>
      </c>
      <c r="B15" s="49" t="str">
        <f>'Pelan Pengambilan'!B16</f>
        <v>Pembantu Pembedahan Pergigian</v>
      </c>
      <c r="C15" s="50" t="str">
        <f>'Pelan Pengambilan'!C16</f>
        <v>U1</v>
      </c>
      <c r="D15" s="49" t="str">
        <f>'Pelan Pengambilan'!D16</f>
        <v>(2) Graduan ILKKM</v>
      </c>
      <c r="E15" s="50">
        <f>'Pelan Pengambilan'!AF16</f>
        <v>71</v>
      </c>
      <c r="F15" s="50"/>
    </row>
    <row r="16" ht="21.75" customHeight="1">
      <c r="A16" s="50">
        <f t="shared" si="1"/>
        <v>12</v>
      </c>
      <c r="B16" s="49" t="str">
        <f>'Pelan Pengambilan'!B17</f>
        <v>Juruterapi Pergigian</v>
      </c>
      <c r="C16" s="50" t="str">
        <f>'Pelan Pengambilan'!C17</f>
        <v>U5</v>
      </c>
      <c r="D16" s="49" t="str">
        <f>'Pelan Pengambilan'!D17</f>
        <v>(1) Graduan ILKKM</v>
      </c>
      <c r="E16" s="50">
        <f>'Pelan Pengambilan'!AF17</f>
        <v>48</v>
      </c>
      <c r="F16" s="50"/>
    </row>
    <row r="17" ht="21.75" customHeight="1">
      <c r="A17" s="50">
        <f t="shared" si="1"/>
        <v>13</v>
      </c>
      <c r="B17" s="49" t="str">
        <f>'Pelan Pengambilan'!B18</f>
        <v>Juru X-Ray (Diagnostik)</v>
      </c>
      <c r="C17" s="50" t="str">
        <f>'Pelan Pengambilan'!C18</f>
        <v>U5</v>
      </c>
      <c r="D17" s="49" t="str">
        <f>'Pelan Pengambilan'!D18</f>
        <v>(1) Conventional</v>
      </c>
      <c r="E17" s="50">
        <f>'Pelan Pengambilan'!AF18</f>
        <v>100</v>
      </c>
      <c r="F17" s="50"/>
    </row>
    <row r="18" ht="21.75" customHeight="1">
      <c r="A18" s="50">
        <f t="shared" si="1"/>
        <v>14</v>
      </c>
      <c r="B18" s="49" t="str">
        <f>'Pelan Pengambilan'!B19</f>
        <v>Jurupulih Perubatan (Carakerja)</v>
      </c>
      <c r="C18" s="50" t="str">
        <f>'Pelan Pengambilan'!C19</f>
        <v>U5</v>
      </c>
      <c r="D18" s="49" t="str">
        <f>'Pelan Pengambilan'!D19</f>
        <v>(1) Graduan ILKKM</v>
      </c>
      <c r="E18" s="50">
        <f>'Pelan Pengambilan'!AF19</f>
        <v>23</v>
      </c>
      <c r="F18" s="50"/>
    </row>
    <row r="19" ht="21.75" customHeight="1">
      <c r="A19" s="50">
        <f t="shared" si="1"/>
        <v>15</v>
      </c>
      <c r="B19" s="49" t="str">
        <f>'Pelan Pengambilan'!B20</f>
        <v>Jurupulih Perubatan (Fisioterapi)</v>
      </c>
      <c r="C19" s="50" t="str">
        <f>'Pelan Pengambilan'!C20</f>
        <v>U5</v>
      </c>
      <c r="D19" s="49" t="str">
        <f>'Pelan Pengambilan'!D20</f>
        <v>(1) Graduan ILKKM</v>
      </c>
      <c r="E19" s="50">
        <f>'Pelan Pengambilan'!AF20</f>
        <v>26</v>
      </c>
      <c r="F19" s="50"/>
    </row>
    <row r="20" ht="21.75" customHeight="1">
      <c r="A20" s="50">
        <f t="shared" si="1"/>
        <v>16</v>
      </c>
      <c r="B20" s="49" t="str">
        <f>'Pelan Pengambilan'!B21</f>
        <v>Penolong Pegawai Kesihatan Persekitaran</v>
      </c>
      <c r="C20" s="50" t="str">
        <f>'Pelan Pengambilan'!C21</f>
        <v>U5</v>
      </c>
      <c r="D20" s="49" t="str">
        <f>'Pelan Pengambilan'!D21</f>
        <v>(1) Graduan ILKKM</v>
      </c>
      <c r="E20" s="50">
        <f>'Pelan Pengambilan'!AF21</f>
        <v>23</v>
      </c>
      <c r="F20" s="50"/>
    </row>
    <row r="21" ht="21.75" customHeight="1">
      <c r="A21" s="50">
        <f t="shared" si="1"/>
        <v>17</v>
      </c>
      <c r="B21" s="49" t="str">
        <f>'Pelan Pengambilan'!B22</f>
        <v>Pembantu Kesihatan Awam</v>
      </c>
      <c r="C21" s="50" t="str">
        <f>'Pelan Pengambilan'!C22</f>
        <v>U1</v>
      </c>
      <c r="D21" s="49" t="str">
        <f>'Pelan Pengambilan'!D22</f>
        <v>(1) Graduan ILKKM</v>
      </c>
      <c r="E21" s="50">
        <f>'Pelan Pengambilan'!AF22</f>
        <v>105</v>
      </c>
      <c r="F21" s="50"/>
    </row>
    <row r="22" ht="21.75" customHeight="1">
      <c r="A22" s="50">
        <f t="shared" si="1"/>
        <v>18</v>
      </c>
      <c r="B22" s="49" t="str">
        <f>'Pelan Pengambilan'!B23</f>
        <v>Juruteknik Perubatan</v>
      </c>
      <c r="C22" s="50" t="str">
        <f>'Pelan Pengambilan'!C23</f>
        <v>U1</v>
      </c>
      <c r="D22" s="49" t="str">
        <f>'Pelan Pengambilan'!D23</f>
        <v>(1) Calon Simpanan</v>
      </c>
      <c r="E22" s="50">
        <f>'Pelan Pengambilan'!AF23</f>
        <v>1</v>
      </c>
      <c r="F22" s="50"/>
    </row>
    <row r="23" ht="21.75" customHeight="1">
      <c r="A23" s="50" t="str">
        <f t="shared" si="1"/>
        <v/>
      </c>
      <c r="B23" s="49" t="str">
        <f>'Pelan Pengambilan'!B24</f>
        <v/>
      </c>
      <c r="C23" s="50" t="str">
        <f>'Pelan Pengambilan'!C24</f>
        <v/>
      </c>
      <c r="D23" s="49" t="str">
        <f>'Pelan Pengambilan'!D24</f>
        <v/>
      </c>
      <c r="E23" s="50" t="str">
        <f>'Pelan Pengambilan'!AF24</f>
        <v/>
      </c>
      <c r="F23" s="50"/>
    </row>
    <row r="24" ht="21.75" customHeight="1">
      <c r="A24" s="50" t="str">
        <f t="shared" si="1"/>
        <v/>
      </c>
      <c r="B24" s="49" t="str">
        <f>'Pelan Pengambilan'!B25</f>
        <v/>
      </c>
      <c r="C24" s="50" t="str">
        <f>'Pelan Pengambilan'!C25</f>
        <v/>
      </c>
      <c r="D24" s="49" t="str">
        <f>'Pelan Pengambilan'!D25</f>
        <v/>
      </c>
      <c r="E24" s="50">
        <f>'Pelan Pengambilan'!AF25</f>
        <v>5028</v>
      </c>
      <c r="F24" s="50"/>
    </row>
    <row r="25" ht="21.75" customHeight="1">
      <c r="A25" s="50" t="str">
        <f t="shared" si="1"/>
        <v/>
      </c>
      <c r="B25" s="49" t="str">
        <f>'Pelan Pengambilan'!B26</f>
        <v/>
      </c>
      <c r="C25" s="50" t="str">
        <f>'Pelan Pengambilan'!C26</f>
        <v/>
      </c>
      <c r="D25" s="49" t="str">
        <f>'Pelan Pengambilan'!D26</f>
        <v/>
      </c>
      <c r="E25" s="50" t="str">
        <f>'Pelan Pengambilan'!AF26</f>
        <v/>
      </c>
      <c r="F25" s="50"/>
    </row>
    <row r="26" ht="21.75" customHeight="1">
      <c r="A26" s="50" t="str">
        <f t="shared" si="1"/>
        <v/>
      </c>
      <c r="B26" s="49" t="str">
        <f>'Pelan Pengambilan'!B27</f>
        <v/>
      </c>
      <c r="C26" s="50" t="str">
        <f>'Pelan Pengambilan'!C27</f>
        <v/>
      </c>
      <c r="D26" s="49" t="str">
        <f>'Pelan Pengambilan'!D27</f>
        <v/>
      </c>
      <c r="E26" s="50" t="str">
        <f>'Pelan Pengambilan'!AF27</f>
        <v/>
      </c>
      <c r="F26" s="50"/>
    </row>
    <row r="27" ht="21.75" customHeight="1">
      <c r="A27" s="50" t="str">
        <f t="shared" si="1"/>
        <v/>
      </c>
      <c r="B27" s="49" t="str">
        <f>'Pelan Pengambilan'!B28</f>
        <v/>
      </c>
      <c r="C27" s="50" t="str">
        <f>'Pelan Pengambilan'!C28</f>
        <v/>
      </c>
      <c r="D27" s="49" t="str">
        <f>'Pelan Pengambilan'!D28</f>
        <v/>
      </c>
      <c r="E27" s="50" t="str">
        <f>'Pelan Pengambilan'!AF28</f>
        <v/>
      </c>
      <c r="F27" s="50"/>
    </row>
    <row r="28" ht="21.75" customHeight="1">
      <c r="A28" s="50" t="str">
        <f t="shared" si="1"/>
        <v/>
      </c>
      <c r="B28" s="49" t="str">
        <f>'Pelan Pengambilan'!B29</f>
        <v/>
      </c>
      <c r="C28" s="50" t="str">
        <f>'Pelan Pengambilan'!C29</f>
        <v/>
      </c>
      <c r="D28" s="49" t="str">
        <f>'Pelan Pengambilan'!D29</f>
        <v/>
      </c>
      <c r="E28" s="50" t="str">
        <f>'Pelan Pengambilan'!AF29</f>
        <v/>
      </c>
      <c r="F28" s="50"/>
    </row>
    <row r="29" ht="21.75" customHeight="1">
      <c r="A29" s="50" t="str">
        <f t="shared" si="1"/>
        <v/>
      </c>
      <c r="B29" s="49" t="str">
        <f>'Pelan Pengambilan'!B30</f>
        <v/>
      </c>
      <c r="C29" s="50" t="str">
        <f>'Pelan Pengambilan'!C30</f>
        <v/>
      </c>
      <c r="D29" s="49" t="str">
        <f>'Pelan Pengambilan'!D30</f>
        <v/>
      </c>
      <c r="E29" s="50" t="str">
        <f>'Pelan Pengambilan'!AF30</f>
        <v/>
      </c>
      <c r="F29" s="50"/>
    </row>
    <row r="30" ht="21.75" customHeight="1">
      <c r="A30" s="50" t="str">
        <f t="shared" si="1"/>
        <v/>
      </c>
      <c r="B30" s="49" t="str">
        <f>'Pelan Pengambilan'!B31</f>
        <v/>
      </c>
      <c r="C30" s="50" t="str">
        <f>'Pelan Pengambilan'!C31</f>
        <v/>
      </c>
      <c r="D30" s="49" t="str">
        <f>'Pelan Pengambilan'!D31</f>
        <v/>
      </c>
      <c r="E30" s="50" t="str">
        <f>'Pelan Pengambilan'!AF31</f>
        <v/>
      </c>
      <c r="F30" s="50"/>
    </row>
    <row r="31" ht="21.75" customHeight="1">
      <c r="A31" s="50" t="str">
        <f t="shared" si="1"/>
        <v/>
      </c>
      <c r="B31" s="49" t="str">
        <f>'Pelan Pengambilan'!B32</f>
        <v/>
      </c>
      <c r="C31" s="50" t="str">
        <f>'Pelan Pengambilan'!C32</f>
        <v/>
      </c>
      <c r="D31" s="49" t="str">
        <f>'Pelan Pengambilan'!D32</f>
        <v/>
      </c>
      <c r="E31" s="50" t="str">
        <f>'Pelan Pengambilan'!AF32</f>
        <v/>
      </c>
      <c r="F31" s="50"/>
    </row>
    <row r="32" ht="21.75" customHeight="1">
      <c r="A32" s="50" t="str">
        <f t="shared" si="1"/>
        <v/>
      </c>
      <c r="B32" s="49" t="str">
        <f>'Pelan Pengambilan'!B33</f>
        <v/>
      </c>
      <c r="C32" s="50" t="str">
        <f>'Pelan Pengambilan'!C33</f>
        <v/>
      </c>
      <c r="D32" s="49" t="str">
        <f>'Pelan Pengambilan'!D33</f>
        <v/>
      </c>
      <c r="E32" s="50" t="str">
        <f>'Pelan Pengambilan'!AF33</f>
        <v/>
      </c>
      <c r="F32" s="50"/>
    </row>
    <row r="33" ht="21.75" customHeight="1">
      <c r="A33" s="50" t="str">
        <f t="shared" si="1"/>
        <v/>
      </c>
      <c r="B33" s="49" t="str">
        <f>'Pelan Pengambilan'!B34</f>
        <v/>
      </c>
      <c r="C33" s="50" t="str">
        <f>'Pelan Pengambilan'!C34</f>
        <v/>
      </c>
      <c r="D33" s="49" t="str">
        <f>'Pelan Pengambilan'!D34</f>
        <v/>
      </c>
      <c r="E33" s="50" t="str">
        <f>'Pelan Pengambilan'!AF34</f>
        <v/>
      </c>
      <c r="F33" s="50"/>
    </row>
    <row r="34" ht="21.75" customHeight="1">
      <c r="A34" s="50" t="str">
        <f t="shared" si="1"/>
        <v/>
      </c>
      <c r="B34" s="49" t="str">
        <f>'Pelan Pengambilan'!B35</f>
        <v/>
      </c>
      <c r="C34" s="50" t="str">
        <f>'Pelan Pengambilan'!C35</f>
        <v/>
      </c>
      <c r="D34" s="49" t="str">
        <f>'Pelan Pengambilan'!D35</f>
        <v/>
      </c>
      <c r="E34" s="50" t="str">
        <f>'Pelan Pengambilan'!AF35</f>
        <v/>
      </c>
      <c r="F34" s="50"/>
    </row>
    <row r="35" ht="21.75" customHeight="1">
      <c r="A35" s="50" t="str">
        <f t="shared" si="1"/>
        <v/>
      </c>
      <c r="B35" s="49" t="str">
        <f>'Pelan Pengambilan'!B36</f>
        <v/>
      </c>
      <c r="C35" s="50" t="str">
        <f>'Pelan Pengambilan'!C36</f>
        <v/>
      </c>
      <c r="D35" s="49" t="str">
        <f>'Pelan Pengambilan'!D36</f>
        <v/>
      </c>
      <c r="E35" s="50" t="str">
        <f>'Pelan Pengambilan'!AF36</f>
        <v/>
      </c>
      <c r="F35" s="50"/>
    </row>
    <row r="36" ht="21.75" customHeight="1">
      <c r="A36" s="50" t="str">
        <f t="shared" si="1"/>
        <v/>
      </c>
      <c r="B36" s="49" t="str">
        <f>'Pelan Pengambilan'!B37</f>
        <v/>
      </c>
      <c r="C36" s="50" t="str">
        <f>'Pelan Pengambilan'!C37</f>
        <v/>
      </c>
      <c r="D36" s="49" t="str">
        <f>'Pelan Pengambilan'!D37</f>
        <v/>
      </c>
      <c r="E36" s="50" t="str">
        <f>'Pelan Pengambilan'!AF37</f>
        <v/>
      </c>
      <c r="F36" s="50"/>
    </row>
    <row r="37" ht="21.75" customHeight="1">
      <c r="A37" s="50" t="str">
        <f t="shared" si="1"/>
        <v/>
      </c>
      <c r="B37" s="49" t="str">
        <f>'Pelan Pengambilan'!B38</f>
        <v/>
      </c>
      <c r="C37" s="50" t="str">
        <f>'Pelan Pengambilan'!C38</f>
        <v/>
      </c>
      <c r="D37" s="49" t="str">
        <f>'Pelan Pengambilan'!D38</f>
        <v/>
      </c>
      <c r="E37" s="50" t="str">
        <f>'Pelan Pengambilan'!AF38</f>
        <v/>
      </c>
      <c r="F37" s="50"/>
    </row>
    <row r="38" ht="21.75" customHeight="1">
      <c r="A38" s="50" t="str">
        <f t="shared" si="1"/>
        <v/>
      </c>
      <c r="B38" s="49" t="str">
        <f>'Pelan Pengambilan'!B39</f>
        <v/>
      </c>
      <c r="C38" s="50" t="str">
        <f>'Pelan Pengambilan'!C39</f>
        <v/>
      </c>
      <c r="D38" s="49" t="str">
        <f>'Pelan Pengambilan'!D39</f>
        <v/>
      </c>
      <c r="E38" s="50" t="str">
        <f>'Pelan Pengambilan'!AF39</f>
        <v/>
      </c>
      <c r="F38" s="50"/>
    </row>
    <row r="39" ht="21.75" customHeight="1">
      <c r="A39" s="50" t="str">
        <f t="shared" si="1"/>
        <v/>
      </c>
      <c r="B39" s="49" t="str">
        <f>'Pelan Pengambilan'!B40</f>
        <v/>
      </c>
      <c r="C39" s="50" t="str">
        <f>'Pelan Pengambilan'!C40</f>
        <v/>
      </c>
      <c r="D39" s="49" t="str">
        <f>'Pelan Pengambilan'!D40</f>
        <v/>
      </c>
      <c r="E39" s="50" t="str">
        <f>'Pelan Pengambilan'!AF40</f>
        <v/>
      </c>
      <c r="F39" s="50"/>
    </row>
    <row r="40" ht="21.75" customHeight="1">
      <c r="A40" s="50" t="str">
        <f t="shared" si="1"/>
        <v/>
      </c>
      <c r="B40" s="49" t="str">
        <f>'Pelan Pengambilan'!B41</f>
        <v/>
      </c>
      <c r="C40" s="50" t="str">
        <f>'Pelan Pengambilan'!C41</f>
        <v/>
      </c>
      <c r="D40" s="49" t="str">
        <f>'Pelan Pengambilan'!D41</f>
        <v/>
      </c>
      <c r="E40" s="50" t="str">
        <f>'Pelan Pengambilan'!AF41</f>
        <v/>
      </c>
      <c r="F40" s="50"/>
    </row>
    <row r="41" ht="21.75" customHeight="1">
      <c r="A41" s="50" t="str">
        <f t="shared" si="1"/>
        <v/>
      </c>
      <c r="B41" s="49" t="str">
        <f>'Pelan Pengambilan'!B42</f>
        <v/>
      </c>
      <c r="C41" s="50" t="str">
        <f>'Pelan Pengambilan'!C42</f>
        <v/>
      </c>
      <c r="D41" s="49" t="str">
        <f>'Pelan Pengambilan'!D42</f>
        <v/>
      </c>
      <c r="E41" s="50" t="str">
        <f>'Pelan Pengambilan'!AF42</f>
        <v/>
      </c>
      <c r="F41" s="50"/>
    </row>
    <row r="42" ht="21.75" customHeight="1">
      <c r="A42" s="50" t="str">
        <f t="shared" si="1"/>
        <v/>
      </c>
      <c r="B42" s="49" t="str">
        <f>'Pelan Pengambilan'!B43</f>
        <v/>
      </c>
      <c r="C42" s="50" t="str">
        <f>'Pelan Pengambilan'!C43</f>
        <v/>
      </c>
      <c r="D42" s="49" t="str">
        <f>'Pelan Pengambilan'!D43</f>
        <v/>
      </c>
      <c r="E42" s="50" t="str">
        <f>'Pelan Pengambilan'!AF43</f>
        <v/>
      </c>
      <c r="F42" s="50"/>
    </row>
    <row r="43" ht="21.75" customHeight="1">
      <c r="A43" s="50" t="str">
        <f t="shared" si="1"/>
        <v/>
      </c>
      <c r="B43" s="49" t="str">
        <f>'Pelan Pengambilan'!B44</f>
        <v/>
      </c>
      <c r="C43" s="50" t="str">
        <f>'Pelan Pengambilan'!C44</f>
        <v/>
      </c>
      <c r="D43" s="49" t="str">
        <f>'Pelan Pengambilan'!D44</f>
        <v/>
      </c>
      <c r="E43" s="50" t="str">
        <f>'Pelan Pengambilan'!AF44</f>
        <v/>
      </c>
      <c r="F43" s="50"/>
    </row>
    <row r="44" ht="21.75" customHeight="1">
      <c r="A44" s="50" t="str">
        <f t="shared" si="1"/>
        <v/>
      </c>
      <c r="B44" s="49" t="str">
        <f>'Pelan Pengambilan'!B45</f>
        <v/>
      </c>
      <c r="C44" s="50" t="str">
        <f>'Pelan Pengambilan'!C45</f>
        <v/>
      </c>
      <c r="D44" s="49" t="str">
        <f>'Pelan Pengambilan'!D45</f>
        <v/>
      </c>
      <c r="E44" s="50" t="str">
        <f>'Pelan Pengambilan'!AF45</f>
        <v/>
      </c>
      <c r="F44" s="50"/>
    </row>
    <row r="45" ht="21.75" customHeight="1">
      <c r="A45" s="50" t="str">
        <f t="shared" si="1"/>
        <v/>
      </c>
      <c r="B45" s="49" t="str">
        <f>'Pelan Pengambilan'!B46</f>
        <v/>
      </c>
      <c r="C45" s="50" t="str">
        <f>'Pelan Pengambilan'!C46</f>
        <v/>
      </c>
      <c r="D45" s="49" t="str">
        <f>'Pelan Pengambilan'!D46</f>
        <v/>
      </c>
      <c r="E45" s="50" t="str">
        <f>'Pelan Pengambilan'!AF46</f>
        <v/>
      </c>
      <c r="F45" s="50"/>
    </row>
    <row r="46" ht="21.75" customHeight="1">
      <c r="A46" s="50" t="str">
        <f t="shared" si="1"/>
        <v/>
      </c>
      <c r="B46" s="49" t="str">
        <f>'Pelan Pengambilan'!B47</f>
        <v/>
      </c>
      <c r="C46" s="50" t="str">
        <f>'Pelan Pengambilan'!C47</f>
        <v/>
      </c>
      <c r="D46" s="49" t="str">
        <f>'Pelan Pengambilan'!D47</f>
        <v/>
      </c>
      <c r="E46" s="50" t="str">
        <f>'Pelan Pengambilan'!AF47</f>
        <v/>
      </c>
      <c r="F46" s="50"/>
    </row>
    <row r="47" ht="21.75" customHeight="1">
      <c r="A47" s="50" t="str">
        <f t="shared" si="1"/>
        <v/>
      </c>
      <c r="B47" s="49" t="str">
        <f>'Pelan Pengambilan'!B48</f>
        <v/>
      </c>
      <c r="C47" s="50" t="str">
        <f>'Pelan Pengambilan'!C48</f>
        <v/>
      </c>
      <c r="D47" s="49" t="str">
        <f>'Pelan Pengambilan'!D48</f>
        <v/>
      </c>
      <c r="E47" s="50" t="str">
        <f>'Pelan Pengambilan'!AF48</f>
        <v/>
      </c>
      <c r="F47" s="50"/>
    </row>
    <row r="48" ht="21.75" customHeight="1">
      <c r="A48" s="50" t="str">
        <f t="shared" si="1"/>
        <v/>
      </c>
      <c r="B48" s="49" t="str">
        <f>'Pelan Pengambilan'!B49</f>
        <v/>
      </c>
      <c r="C48" s="50" t="str">
        <f>'Pelan Pengambilan'!C49</f>
        <v/>
      </c>
      <c r="D48" s="49" t="str">
        <f>'Pelan Pengambilan'!D49</f>
        <v/>
      </c>
      <c r="E48" s="50" t="str">
        <f>'Pelan Pengambilan'!AF49</f>
        <v/>
      </c>
      <c r="F48" s="50"/>
    </row>
    <row r="49" ht="21.75" customHeight="1">
      <c r="A49" s="50" t="str">
        <f t="shared" si="1"/>
        <v/>
      </c>
      <c r="B49" s="49" t="str">
        <f>'Pelan Pengambilan'!B50</f>
        <v/>
      </c>
      <c r="C49" s="50" t="str">
        <f>'Pelan Pengambilan'!C50</f>
        <v/>
      </c>
      <c r="D49" s="49" t="str">
        <f>'Pelan Pengambilan'!D50</f>
        <v/>
      </c>
      <c r="E49" s="50" t="str">
        <f>'Pelan Pengambilan'!AF50</f>
        <v/>
      </c>
      <c r="F49" s="50"/>
    </row>
    <row r="50" ht="21.75" customHeight="1">
      <c r="A50" s="50" t="str">
        <f t="shared" si="1"/>
        <v/>
      </c>
      <c r="B50" s="49" t="str">
        <f>'Pelan Pengambilan'!B51</f>
        <v/>
      </c>
      <c r="C50" s="50" t="str">
        <f>'Pelan Pengambilan'!C51</f>
        <v/>
      </c>
      <c r="D50" s="49" t="str">
        <f>'Pelan Pengambilan'!D51</f>
        <v/>
      </c>
      <c r="E50" s="50" t="str">
        <f>'Pelan Pengambilan'!AF51</f>
        <v/>
      </c>
      <c r="F50" s="50"/>
    </row>
    <row r="51" ht="21.75" customHeight="1">
      <c r="A51" s="50" t="str">
        <f t="shared" si="1"/>
        <v/>
      </c>
      <c r="B51" s="49" t="str">
        <f>'Pelan Pengambilan'!B52</f>
        <v/>
      </c>
      <c r="C51" s="50" t="str">
        <f>'Pelan Pengambilan'!C52</f>
        <v/>
      </c>
      <c r="D51" s="49" t="str">
        <f>'Pelan Pengambilan'!D52</f>
        <v/>
      </c>
      <c r="E51" s="50" t="str">
        <f>'Pelan Pengambilan'!AF52</f>
        <v/>
      </c>
      <c r="F51" s="50"/>
    </row>
    <row r="52" ht="21.75" customHeight="1">
      <c r="A52" s="50" t="str">
        <f t="shared" si="1"/>
        <v/>
      </c>
      <c r="B52" s="49" t="str">
        <f>'Pelan Pengambilan'!B53</f>
        <v/>
      </c>
      <c r="C52" s="50" t="str">
        <f>'Pelan Pengambilan'!C53</f>
        <v/>
      </c>
      <c r="D52" s="49" t="str">
        <f>'Pelan Pengambilan'!D53</f>
        <v/>
      </c>
      <c r="E52" s="50" t="str">
        <f>'Pelan Pengambilan'!AF53</f>
        <v/>
      </c>
      <c r="F52" s="50"/>
    </row>
    <row r="53" ht="21.75" customHeight="1">
      <c r="A53" s="50" t="str">
        <f t="shared" si="1"/>
        <v/>
      </c>
      <c r="B53" s="49" t="str">
        <f>'Pelan Pengambilan'!B54</f>
        <v/>
      </c>
      <c r="C53" s="50" t="str">
        <f>'Pelan Pengambilan'!C54</f>
        <v/>
      </c>
      <c r="D53" s="49" t="str">
        <f>'Pelan Pengambilan'!D54</f>
        <v/>
      </c>
      <c r="E53" s="50" t="str">
        <f>'Pelan Pengambilan'!AF54</f>
        <v/>
      </c>
      <c r="F53" s="50"/>
    </row>
    <row r="54" ht="21.75" customHeight="1">
      <c r="A54" s="50" t="str">
        <f t="shared" si="1"/>
        <v/>
      </c>
      <c r="B54" s="49" t="str">
        <f>'Pelan Pengambilan'!B55</f>
        <v/>
      </c>
      <c r="C54" s="50" t="str">
        <f>'Pelan Pengambilan'!C55</f>
        <v/>
      </c>
      <c r="D54" s="49" t="str">
        <f>'Pelan Pengambilan'!D55</f>
        <v/>
      </c>
      <c r="E54" s="50" t="str">
        <f>'Pelan Pengambilan'!AF55</f>
        <v/>
      </c>
      <c r="F54" s="50"/>
    </row>
    <row r="55" ht="21.75" customHeight="1">
      <c r="A55" s="50" t="str">
        <f t="shared" si="1"/>
        <v/>
      </c>
      <c r="B55" s="49" t="str">
        <f>'Pelan Pengambilan'!B56</f>
        <v/>
      </c>
      <c r="C55" s="50" t="str">
        <f>'Pelan Pengambilan'!C56</f>
        <v/>
      </c>
      <c r="D55" s="49" t="str">
        <f>'Pelan Pengambilan'!D56</f>
        <v/>
      </c>
      <c r="E55" s="50" t="str">
        <f>'Pelan Pengambilan'!AF56</f>
        <v/>
      </c>
      <c r="F55" s="50"/>
    </row>
    <row r="56" ht="21.75" customHeight="1">
      <c r="A56" s="50" t="str">
        <f t="shared" si="1"/>
        <v/>
      </c>
      <c r="B56" s="49" t="str">
        <f>'Pelan Pengambilan'!B57</f>
        <v/>
      </c>
      <c r="C56" s="50" t="str">
        <f>'Pelan Pengambilan'!C57</f>
        <v/>
      </c>
      <c r="D56" s="49" t="str">
        <f>'Pelan Pengambilan'!D57</f>
        <v/>
      </c>
      <c r="E56" s="50" t="str">
        <f>'Pelan Pengambilan'!AF57</f>
        <v/>
      </c>
      <c r="F56" s="50"/>
    </row>
    <row r="57" ht="21.75" customHeight="1">
      <c r="A57" s="50" t="str">
        <f t="shared" si="1"/>
        <v/>
      </c>
      <c r="B57" s="49" t="str">
        <f>'Pelan Pengambilan'!B58</f>
        <v/>
      </c>
      <c r="C57" s="50" t="str">
        <f>'Pelan Pengambilan'!C58</f>
        <v/>
      </c>
      <c r="D57" s="49" t="str">
        <f>'Pelan Pengambilan'!D58</f>
        <v/>
      </c>
      <c r="E57" s="50" t="str">
        <f>'Pelan Pengambilan'!AF58</f>
        <v/>
      </c>
      <c r="F57" s="50"/>
    </row>
    <row r="58" ht="21.75" customHeight="1">
      <c r="A58" s="50" t="str">
        <f t="shared" si="1"/>
        <v/>
      </c>
      <c r="B58" s="49" t="str">
        <f>'Pelan Pengambilan'!B59</f>
        <v/>
      </c>
      <c r="C58" s="50" t="str">
        <f>'Pelan Pengambilan'!C59</f>
        <v/>
      </c>
      <c r="D58" s="49" t="str">
        <f>'Pelan Pengambilan'!D59</f>
        <v/>
      </c>
      <c r="E58" s="50" t="str">
        <f>'Pelan Pengambilan'!AF59</f>
        <v/>
      </c>
      <c r="F58" s="50"/>
    </row>
    <row r="59" ht="21.75" customHeight="1">
      <c r="A59" s="50" t="str">
        <f t="shared" si="1"/>
        <v/>
      </c>
      <c r="B59" s="49" t="str">
        <f>'Pelan Pengambilan'!B60</f>
        <v/>
      </c>
      <c r="C59" s="50" t="str">
        <f>'Pelan Pengambilan'!C60</f>
        <v/>
      </c>
      <c r="D59" s="49" t="str">
        <f>'Pelan Pengambilan'!D60</f>
        <v/>
      </c>
      <c r="E59" s="50" t="str">
        <f>'Pelan Pengambilan'!AF60</f>
        <v/>
      </c>
      <c r="F59" s="50"/>
    </row>
    <row r="60" ht="21.75" customHeight="1">
      <c r="A60" s="50" t="str">
        <f t="shared" si="1"/>
        <v/>
      </c>
      <c r="B60" s="49" t="str">
        <f>'Pelan Pengambilan'!B61</f>
        <v/>
      </c>
      <c r="C60" s="50" t="str">
        <f>'Pelan Pengambilan'!C61</f>
        <v/>
      </c>
      <c r="D60" s="49" t="str">
        <f>'Pelan Pengambilan'!D61</f>
        <v/>
      </c>
      <c r="E60" s="50" t="str">
        <f>'Pelan Pengambilan'!AF61</f>
        <v/>
      </c>
      <c r="F60" s="50"/>
    </row>
    <row r="61" ht="21.75" customHeight="1">
      <c r="A61" s="50" t="str">
        <f t="shared" si="1"/>
        <v/>
      </c>
      <c r="B61" s="49" t="str">
        <f>'Pelan Pengambilan'!B62</f>
        <v/>
      </c>
      <c r="C61" s="50" t="str">
        <f>'Pelan Pengambilan'!C62</f>
        <v/>
      </c>
      <c r="D61" s="49" t="str">
        <f>'Pelan Pengambilan'!D62</f>
        <v/>
      </c>
      <c r="E61" s="50" t="str">
        <f>'Pelan Pengambilan'!AF62</f>
        <v/>
      </c>
      <c r="F61" s="50"/>
    </row>
    <row r="62" ht="21.75" customHeight="1">
      <c r="A62" s="50" t="str">
        <f t="shared" si="1"/>
        <v/>
      </c>
      <c r="B62" s="49" t="str">
        <f>'Pelan Pengambilan'!B63</f>
        <v/>
      </c>
      <c r="C62" s="50" t="str">
        <f>'Pelan Pengambilan'!C63</f>
        <v/>
      </c>
      <c r="D62" s="49" t="str">
        <f>'Pelan Pengambilan'!D63</f>
        <v/>
      </c>
      <c r="E62" s="50" t="str">
        <f>'Pelan Pengambilan'!AF63</f>
        <v/>
      </c>
      <c r="F62" s="50"/>
    </row>
    <row r="63" ht="21.75" customHeight="1">
      <c r="A63" s="50" t="str">
        <f t="shared" si="1"/>
        <v/>
      </c>
      <c r="B63" s="49" t="str">
        <f>'Pelan Pengambilan'!B64</f>
        <v/>
      </c>
      <c r="C63" s="50" t="str">
        <f>'Pelan Pengambilan'!C64</f>
        <v/>
      </c>
      <c r="D63" s="49" t="str">
        <f>'Pelan Pengambilan'!D64</f>
        <v/>
      </c>
      <c r="E63" s="50" t="str">
        <f>'Pelan Pengambilan'!AF64</f>
        <v/>
      </c>
      <c r="F63" s="50"/>
    </row>
    <row r="64" ht="21.75" customHeight="1">
      <c r="A64" s="50" t="str">
        <f t="shared" si="1"/>
        <v/>
      </c>
      <c r="B64" s="49" t="str">
        <f>'Pelan Pengambilan'!B65</f>
        <v/>
      </c>
      <c r="C64" s="50" t="str">
        <f>'Pelan Pengambilan'!C65</f>
        <v/>
      </c>
      <c r="D64" s="49" t="str">
        <f>'Pelan Pengambilan'!D65</f>
        <v/>
      </c>
      <c r="E64" s="50" t="str">
        <f>'Pelan Pengambilan'!AF65</f>
        <v/>
      </c>
      <c r="F64" s="50"/>
    </row>
    <row r="65" ht="21.75" customHeight="1">
      <c r="A65" s="50" t="str">
        <f t="shared" si="1"/>
        <v/>
      </c>
      <c r="B65" s="49" t="str">
        <f>'Pelan Pengambilan'!B66</f>
        <v/>
      </c>
      <c r="C65" s="50" t="str">
        <f>'Pelan Pengambilan'!C66</f>
        <v/>
      </c>
      <c r="D65" s="49" t="str">
        <f>'Pelan Pengambilan'!D66</f>
        <v/>
      </c>
      <c r="E65" s="50" t="str">
        <f>'Pelan Pengambilan'!AF66</f>
        <v/>
      </c>
      <c r="F65" s="50"/>
    </row>
    <row r="66" ht="21.75" customHeight="1">
      <c r="A66" s="50" t="str">
        <f t="shared" si="1"/>
        <v/>
      </c>
      <c r="B66" s="49" t="str">
        <f>'Pelan Pengambilan'!B67</f>
        <v/>
      </c>
      <c r="C66" s="50" t="str">
        <f>'Pelan Pengambilan'!C67</f>
        <v/>
      </c>
      <c r="D66" s="49" t="str">
        <f>'Pelan Pengambilan'!D67</f>
        <v/>
      </c>
      <c r="E66" s="50" t="str">
        <f>'Pelan Pengambilan'!AF67</f>
        <v/>
      </c>
      <c r="F66" s="50"/>
    </row>
    <row r="67" ht="21.75" customHeight="1">
      <c r="A67" s="50" t="str">
        <f t="shared" si="1"/>
        <v/>
      </c>
      <c r="B67" s="49" t="str">
        <f>'Pelan Pengambilan'!B68</f>
        <v/>
      </c>
      <c r="C67" s="50" t="str">
        <f>'Pelan Pengambilan'!C68</f>
        <v/>
      </c>
      <c r="D67" s="49" t="str">
        <f>'Pelan Pengambilan'!D68</f>
        <v/>
      </c>
      <c r="E67" s="50" t="str">
        <f>'Pelan Pengambilan'!AF68</f>
        <v/>
      </c>
      <c r="F67" s="50"/>
    </row>
    <row r="68" ht="21.75" customHeight="1">
      <c r="A68" s="50" t="str">
        <f t="shared" si="1"/>
        <v/>
      </c>
      <c r="B68" s="49" t="str">
        <f>'Pelan Pengambilan'!B69</f>
        <v/>
      </c>
      <c r="C68" s="50" t="str">
        <f>'Pelan Pengambilan'!C69</f>
        <v/>
      </c>
      <c r="D68" s="49" t="str">
        <f>'Pelan Pengambilan'!D69</f>
        <v/>
      </c>
      <c r="E68" s="50" t="str">
        <f>'Pelan Pengambilan'!AF69</f>
        <v/>
      </c>
      <c r="F68" s="50"/>
    </row>
    <row r="69" ht="21.75" customHeight="1">
      <c r="A69" s="50" t="str">
        <f t="shared" si="1"/>
        <v/>
      </c>
      <c r="B69" s="49" t="str">
        <f>'Pelan Pengambilan'!B70</f>
        <v/>
      </c>
      <c r="C69" s="50" t="str">
        <f>'Pelan Pengambilan'!C70</f>
        <v/>
      </c>
      <c r="D69" s="49" t="str">
        <f>'Pelan Pengambilan'!D70</f>
        <v/>
      </c>
      <c r="E69" s="50" t="str">
        <f>'Pelan Pengambilan'!AF70</f>
        <v/>
      </c>
      <c r="F69" s="50"/>
    </row>
    <row r="70" ht="21.75" customHeight="1">
      <c r="A70" s="50" t="str">
        <f t="shared" si="1"/>
        <v/>
      </c>
      <c r="B70" s="49" t="str">
        <f>'Pelan Pengambilan'!B71</f>
        <v/>
      </c>
      <c r="C70" s="50" t="str">
        <f>'Pelan Pengambilan'!C71</f>
        <v/>
      </c>
      <c r="D70" s="49" t="str">
        <f>'Pelan Pengambilan'!D71</f>
        <v/>
      </c>
      <c r="E70" s="50" t="str">
        <f>'Pelan Pengambilan'!AF71</f>
        <v/>
      </c>
      <c r="F70" s="50"/>
    </row>
    <row r="71" ht="21.75" customHeight="1">
      <c r="A71" s="50" t="str">
        <f t="shared" si="1"/>
        <v/>
      </c>
      <c r="B71" s="49" t="str">
        <f>'Pelan Pengambilan'!B72</f>
        <v/>
      </c>
      <c r="C71" s="50" t="str">
        <f>'Pelan Pengambilan'!C72</f>
        <v/>
      </c>
      <c r="D71" s="49" t="str">
        <f>'Pelan Pengambilan'!D72</f>
        <v/>
      </c>
      <c r="E71" s="50" t="str">
        <f>'Pelan Pengambilan'!AF72</f>
        <v/>
      </c>
      <c r="F71" s="50"/>
    </row>
    <row r="72" ht="21.75" customHeight="1">
      <c r="A72" s="50" t="str">
        <f t="shared" si="1"/>
        <v/>
      </c>
      <c r="B72" s="49" t="str">
        <f>'Pelan Pengambilan'!B73</f>
        <v/>
      </c>
      <c r="C72" s="50" t="str">
        <f>'Pelan Pengambilan'!C73</f>
        <v/>
      </c>
      <c r="D72" s="49" t="str">
        <f>'Pelan Pengambilan'!D73</f>
        <v/>
      </c>
      <c r="E72" s="50" t="str">
        <f>'Pelan Pengambilan'!AF73</f>
        <v/>
      </c>
      <c r="F72" s="50"/>
    </row>
    <row r="73" ht="21.75" customHeight="1">
      <c r="A73" s="50" t="str">
        <f t="shared" si="1"/>
        <v/>
      </c>
      <c r="B73" s="49" t="str">
        <f>'Pelan Pengambilan'!B74</f>
        <v/>
      </c>
      <c r="C73" s="50" t="str">
        <f>'Pelan Pengambilan'!C74</f>
        <v/>
      </c>
      <c r="D73" s="49" t="str">
        <f>'Pelan Pengambilan'!D74</f>
        <v/>
      </c>
      <c r="E73" s="50" t="str">
        <f>'Pelan Pengambilan'!AF74</f>
        <v/>
      </c>
      <c r="F73" s="50"/>
    </row>
    <row r="74" ht="21.75" customHeight="1">
      <c r="A74" s="50" t="str">
        <f t="shared" si="1"/>
        <v/>
      </c>
      <c r="B74" s="49" t="str">
        <f>'Pelan Pengambilan'!B75</f>
        <v/>
      </c>
      <c r="C74" s="50" t="str">
        <f>'Pelan Pengambilan'!C75</f>
        <v/>
      </c>
      <c r="D74" s="49" t="str">
        <f>'Pelan Pengambilan'!D75</f>
        <v/>
      </c>
      <c r="E74" s="50" t="str">
        <f>'Pelan Pengambilan'!AF75</f>
        <v/>
      </c>
      <c r="F74" s="50"/>
    </row>
    <row r="75" ht="21.75" customHeight="1">
      <c r="A75" s="50" t="str">
        <f t="shared" si="1"/>
        <v/>
      </c>
      <c r="B75" s="49" t="str">
        <f>'Pelan Pengambilan'!B76</f>
        <v/>
      </c>
      <c r="C75" s="50" t="str">
        <f>'Pelan Pengambilan'!C76</f>
        <v/>
      </c>
      <c r="D75" s="49" t="str">
        <f>'Pelan Pengambilan'!D76</f>
        <v/>
      </c>
      <c r="E75" s="50" t="str">
        <f>'Pelan Pengambilan'!AF76</f>
        <v/>
      </c>
      <c r="F75" s="50"/>
    </row>
    <row r="76" ht="21.75" customHeight="1">
      <c r="A76" s="50" t="str">
        <f t="shared" si="1"/>
        <v/>
      </c>
      <c r="B76" s="49" t="str">
        <f>'Pelan Pengambilan'!B77</f>
        <v/>
      </c>
      <c r="C76" s="50" t="str">
        <f>'Pelan Pengambilan'!C77</f>
        <v/>
      </c>
      <c r="D76" s="49" t="str">
        <f>'Pelan Pengambilan'!D77</f>
        <v/>
      </c>
      <c r="E76" s="50" t="str">
        <f>'Pelan Pengambilan'!AF77</f>
        <v/>
      </c>
      <c r="F76" s="50"/>
    </row>
    <row r="77" ht="21.75" customHeight="1">
      <c r="A77" s="50" t="str">
        <f t="shared" si="1"/>
        <v/>
      </c>
      <c r="B77" s="49" t="str">
        <f>'Pelan Pengambilan'!B78</f>
        <v/>
      </c>
      <c r="C77" s="50" t="str">
        <f>'Pelan Pengambilan'!C78</f>
        <v/>
      </c>
      <c r="D77" s="49" t="str">
        <f>'Pelan Pengambilan'!D78</f>
        <v/>
      </c>
      <c r="E77" s="50" t="str">
        <f>'Pelan Pengambilan'!AF78</f>
        <v/>
      </c>
      <c r="F77" s="50"/>
    </row>
    <row r="78" ht="21.75" customHeight="1">
      <c r="A78" s="50" t="str">
        <f t="shared" si="1"/>
        <v/>
      </c>
      <c r="B78" s="49" t="str">
        <f>'Pelan Pengambilan'!B79</f>
        <v/>
      </c>
      <c r="C78" s="50" t="str">
        <f>'Pelan Pengambilan'!C79</f>
        <v/>
      </c>
      <c r="D78" s="49" t="str">
        <f>'Pelan Pengambilan'!D79</f>
        <v/>
      </c>
      <c r="E78" s="50" t="str">
        <f>'Pelan Pengambilan'!AF79</f>
        <v/>
      </c>
      <c r="F78" s="50"/>
    </row>
    <row r="79" ht="21.75" customHeight="1">
      <c r="A79" s="50" t="str">
        <f t="shared" si="1"/>
        <v/>
      </c>
      <c r="B79" s="49" t="str">
        <f>'Pelan Pengambilan'!B80</f>
        <v/>
      </c>
      <c r="C79" s="50" t="str">
        <f>'Pelan Pengambilan'!C80</f>
        <v/>
      </c>
      <c r="D79" s="49" t="str">
        <f>'Pelan Pengambilan'!D80</f>
        <v/>
      </c>
      <c r="E79" s="50" t="str">
        <f>'Pelan Pengambilan'!AF80</f>
        <v/>
      </c>
      <c r="F79" s="50"/>
    </row>
    <row r="80" ht="21.75" customHeight="1">
      <c r="A80" s="50" t="str">
        <f t="shared" si="1"/>
        <v/>
      </c>
      <c r="B80" s="49" t="str">
        <f>'Pelan Pengambilan'!B81</f>
        <v/>
      </c>
      <c r="C80" s="50" t="str">
        <f>'Pelan Pengambilan'!C81</f>
        <v/>
      </c>
      <c r="D80" s="49" t="str">
        <f>'Pelan Pengambilan'!D81</f>
        <v/>
      </c>
      <c r="E80" s="50" t="str">
        <f>'Pelan Pengambilan'!AF81</f>
        <v/>
      </c>
      <c r="F80" s="50"/>
    </row>
    <row r="81" ht="21.75" customHeight="1">
      <c r="A81" s="50" t="str">
        <f t="shared" si="1"/>
        <v/>
      </c>
      <c r="B81" s="49" t="str">
        <f>'Pelan Pengambilan'!B82</f>
        <v/>
      </c>
      <c r="C81" s="50" t="str">
        <f>'Pelan Pengambilan'!C82</f>
        <v/>
      </c>
      <c r="D81" s="49" t="str">
        <f>'Pelan Pengambilan'!D82</f>
        <v/>
      </c>
      <c r="E81" s="50" t="str">
        <f>'Pelan Pengambilan'!AF82</f>
        <v/>
      </c>
      <c r="F81" s="50"/>
    </row>
    <row r="82" ht="21.75" customHeight="1">
      <c r="A82" s="50" t="str">
        <f t="shared" si="1"/>
        <v/>
      </c>
      <c r="B82" s="49" t="str">
        <f>'Pelan Pengambilan'!B83</f>
        <v/>
      </c>
      <c r="C82" s="50" t="str">
        <f>'Pelan Pengambilan'!C83</f>
        <v/>
      </c>
      <c r="D82" s="49" t="str">
        <f>'Pelan Pengambilan'!D83</f>
        <v/>
      </c>
      <c r="E82" s="50" t="str">
        <f>'Pelan Pengambilan'!AF83</f>
        <v/>
      </c>
      <c r="F82" s="50"/>
    </row>
    <row r="83" ht="21.75" customHeight="1">
      <c r="A83" s="50" t="str">
        <f t="shared" si="1"/>
        <v/>
      </c>
      <c r="B83" s="49" t="str">
        <f>'Pelan Pengambilan'!B84</f>
        <v/>
      </c>
      <c r="C83" s="50" t="str">
        <f>'Pelan Pengambilan'!C84</f>
        <v/>
      </c>
      <c r="D83" s="49" t="str">
        <f>'Pelan Pengambilan'!D84</f>
        <v/>
      </c>
      <c r="E83" s="50" t="str">
        <f>'Pelan Pengambilan'!AF84</f>
        <v/>
      </c>
      <c r="F83" s="50"/>
    </row>
    <row r="84" ht="21.75" customHeight="1">
      <c r="A84" s="50" t="str">
        <f t="shared" si="1"/>
        <v/>
      </c>
      <c r="B84" s="49" t="str">
        <f>'Pelan Pengambilan'!B85</f>
        <v/>
      </c>
      <c r="C84" s="50" t="str">
        <f>'Pelan Pengambilan'!C85</f>
        <v/>
      </c>
      <c r="D84" s="49" t="str">
        <f>'Pelan Pengambilan'!D85</f>
        <v/>
      </c>
      <c r="E84" s="50" t="str">
        <f>'Pelan Pengambilan'!AF85</f>
        <v/>
      </c>
      <c r="F84" s="50"/>
    </row>
    <row r="85" ht="24.0" customHeight="1">
      <c r="A85" s="3"/>
      <c r="B85" s="3"/>
      <c r="C85" s="3"/>
      <c r="D85" s="3"/>
      <c r="E85" s="3"/>
      <c r="F85" s="3"/>
    </row>
    <row r="86" ht="24.0" customHeight="1">
      <c r="A86" s="3"/>
      <c r="B86" s="3"/>
      <c r="C86" s="3"/>
      <c r="D86" s="3"/>
      <c r="E86" s="3"/>
      <c r="F86" s="3"/>
    </row>
    <row r="87" ht="24.0" customHeight="1">
      <c r="A87" s="3"/>
      <c r="B87" s="3"/>
      <c r="C87" s="3"/>
      <c r="D87" s="3"/>
      <c r="E87" s="3"/>
      <c r="F87" s="3"/>
    </row>
    <row r="88" ht="24.0" customHeight="1">
      <c r="A88" s="3"/>
      <c r="B88" s="3"/>
      <c r="C88" s="3"/>
      <c r="D88" s="3"/>
      <c r="E88" s="3"/>
      <c r="F88" s="3"/>
    </row>
    <row r="89" ht="24.0" customHeight="1">
      <c r="A89" s="3"/>
      <c r="B89" s="3"/>
      <c r="C89" s="3"/>
      <c r="D89" s="3"/>
      <c r="E89" s="3"/>
      <c r="F89" s="3"/>
    </row>
    <row r="90" ht="24.0" customHeight="1">
      <c r="A90" s="3"/>
      <c r="B90" s="3"/>
      <c r="C90" s="3"/>
      <c r="D90" s="3"/>
      <c r="E90" s="3"/>
      <c r="F90" s="3"/>
    </row>
    <row r="91" ht="24.0" customHeight="1">
      <c r="A91" s="3"/>
      <c r="B91" s="3"/>
      <c r="C91" s="3"/>
      <c r="D91" s="3"/>
      <c r="E91" s="3"/>
      <c r="F91" s="3"/>
    </row>
    <row r="92" ht="24.0" customHeight="1">
      <c r="A92" s="3"/>
      <c r="B92" s="3"/>
      <c r="C92" s="3"/>
      <c r="D92" s="3"/>
      <c r="E92" s="3"/>
      <c r="F92" s="3"/>
    </row>
    <row r="93" ht="24.0" customHeight="1">
      <c r="A93" s="3"/>
      <c r="B93" s="3"/>
      <c r="C93" s="3"/>
      <c r="D93" s="3"/>
      <c r="E93" s="3"/>
      <c r="F93" s="3"/>
    </row>
    <row r="94" ht="24.0" customHeight="1">
      <c r="A94" s="3"/>
      <c r="B94" s="3"/>
      <c r="C94" s="3"/>
      <c r="D94" s="3"/>
      <c r="E94" s="3"/>
      <c r="F94" s="3"/>
    </row>
    <row r="95" ht="24.0" customHeight="1">
      <c r="A95" s="3"/>
      <c r="B95" s="3"/>
      <c r="C95" s="3"/>
      <c r="D95" s="3"/>
      <c r="E95" s="3"/>
      <c r="F95" s="3"/>
    </row>
    <row r="96" ht="24.0" customHeight="1">
      <c r="A96" s="3"/>
      <c r="B96" s="3"/>
      <c r="C96" s="3"/>
      <c r="D96" s="3"/>
      <c r="E96" s="3"/>
      <c r="F96" s="3"/>
    </row>
    <row r="97" ht="24.0" customHeight="1">
      <c r="A97" s="3"/>
      <c r="B97" s="3"/>
      <c r="C97" s="3"/>
      <c r="D97" s="3"/>
      <c r="E97" s="3"/>
      <c r="F97" s="3"/>
    </row>
    <row r="98" ht="24.0" customHeight="1">
      <c r="A98" s="3"/>
      <c r="B98" s="3"/>
      <c r="C98" s="3"/>
      <c r="D98" s="3"/>
      <c r="E98" s="3"/>
      <c r="F98" s="3"/>
    </row>
    <row r="99" ht="24.0" customHeight="1">
      <c r="A99" s="3"/>
      <c r="B99" s="3"/>
      <c r="C99" s="3"/>
      <c r="D99" s="3"/>
      <c r="E99" s="3"/>
      <c r="F99" s="3"/>
    </row>
    <row r="100" ht="24.0" customHeight="1">
      <c r="A100" s="3"/>
      <c r="B100" s="3"/>
      <c r="C100" s="3"/>
      <c r="D100" s="3"/>
      <c r="E100" s="3"/>
      <c r="F100" s="3"/>
    </row>
    <row r="101" ht="24.0" customHeight="1">
      <c r="A101" s="3"/>
      <c r="B101" s="3"/>
      <c r="C101" s="3"/>
      <c r="D101" s="3"/>
      <c r="E101" s="3"/>
      <c r="F101" s="3"/>
    </row>
    <row r="102" ht="24.0" customHeight="1">
      <c r="A102" s="3"/>
      <c r="B102" s="3"/>
      <c r="C102" s="3"/>
      <c r="D102" s="3"/>
      <c r="E102" s="3"/>
      <c r="F102" s="3"/>
    </row>
    <row r="103" ht="24.0" customHeight="1">
      <c r="A103" s="3"/>
      <c r="B103" s="3"/>
      <c r="C103" s="3"/>
      <c r="D103" s="3"/>
      <c r="E103" s="3"/>
      <c r="F103" s="3"/>
    </row>
    <row r="104" ht="24.0" customHeight="1">
      <c r="A104" s="3"/>
      <c r="B104" s="3"/>
      <c r="C104" s="3"/>
      <c r="D104" s="3"/>
      <c r="E104" s="3"/>
      <c r="F104" s="3"/>
    </row>
    <row r="105" ht="24.0" customHeight="1">
      <c r="A105" s="3"/>
      <c r="B105" s="3"/>
      <c r="C105" s="3"/>
      <c r="D105" s="3"/>
      <c r="E105" s="3"/>
      <c r="F105" s="3"/>
    </row>
    <row r="106" ht="24.0" customHeight="1">
      <c r="A106" s="3"/>
      <c r="B106" s="3"/>
      <c r="C106" s="3"/>
      <c r="D106" s="3"/>
      <c r="E106" s="3"/>
      <c r="F106" s="3"/>
    </row>
    <row r="107" ht="24.0" customHeight="1">
      <c r="A107" s="3"/>
      <c r="B107" s="3"/>
      <c r="C107" s="3"/>
      <c r="D107" s="3"/>
      <c r="E107" s="3"/>
      <c r="F107" s="3"/>
    </row>
    <row r="108" ht="24.0" customHeight="1">
      <c r="A108" s="3"/>
      <c r="B108" s="3"/>
      <c r="C108" s="3"/>
      <c r="D108" s="3"/>
      <c r="E108" s="3"/>
      <c r="F108" s="3"/>
    </row>
    <row r="109" ht="24.0" customHeight="1">
      <c r="A109" s="3"/>
      <c r="B109" s="3"/>
      <c r="C109" s="3"/>
      <c r="D109" s="3"/>
      <c r="E109" s="3"/>
      <c r="F109" s="3"/>
    </row>
    <row r="110" ht="24.0" customHeight="1">
      <c r="A110" s="3"/>
      <c r="B110" s="3"/>
      <c r="C110" s="3"/>
      <c r="D110" s="3"/>
      <c r="E110" s="3"/>
      <c r="F110" s="3"/>
    </row>
    <row r="111" ht="24.0" customHeight="1">
      <c r="A111" s="3"/>
      <c r="B111" s="3"/>
      <c r="C111" s="3"/>
      <c r="D111" s="3"/>
      <c r="E111" s="3"/>
      <c r="F111" s="3"/>
    </row>
    <row r="112" ht="24.0" customHeight="1">
      <c r="A112" s="3"/>
      <c r="B112" s="3"/>
      <c r="C112" s="3"/>
      <c r="D112" s="3"/>
      <c r="E112" s="3"/>
      <c r="F112" s="3"/>
    </row>
    <row r="113" ht="24.0" customHeight="1">
      <c r="A113" s="3"/>
      <c r="B113" s="3"/>
      <c r="C113" s="3"/>
      <c r="D113" s="3"/>
      <c r="E113" s="3"/>
      <c r="F113" s="3"/>
    </row>
    <row r="114" ht="24.0" customHeight="1">
      <c r="A114" s="3"/>
      <c r="B114" s="3"/>
      <c r="C114" s="3"/>
      <c r="D114" s="3"/>
      <c r="E114" s="3"/>
      <c r="F114" s="3"/>
    </row>
    <row r="115" ht="24.0" customHeight="1">
      <c r="A115" s="3"/>
      <c r="B115" s="3"/>
      <c r="C115" s="3"/>
      <c r="D115" s="3"/>
      <c r="E115" s="3"/>
      <c r="F115" s="3"/>
    </row>
    <row r="116" ht="24.0" customHeight="1">
      <c r="A116" s="3"/>
      <c r="B116" s="3"/>
      <c r="C116" s="3"/>
      <c r="D116" s="3"/>
      <c r="E116" s="3"/>
      <c r="F116" s="3"/>
    </row>
    <row r="117" ht="24.0" customHeight="1">
      <c r="A117" s="3"/>
      <c r="B117" s="3"/>
      <c r="C117" s="3"/>
      <c r="D117" s="3"/>
      <c r="E117" s="3"/>
      <c r="F117" s="3"/>
    </row>
    <row r="118" ht="24.0" customHeight="1">
      <c r="A118" s="3"/>
      <c r="B118" s="3"/>
      <c r="C118" s="3"/>
      <c r="D118" s="3"/>
      <c r="E118" s="3"/>
      <c r="F118" s="3"/>
    </row>
    <row r="119" ht="24.0" customHeight="1">
      <c r="A119" s="3"/>
      <c r="B119" s="3"/>
      <c r="C119" s="3"/>
      <c r="D119" s="3"/>
      <c r="E119" s="3"/>
      <c r="F119" s="3"/>
    </row>
    <row r="120" ht="24.0" customHeight="1">
      <c r="A120" s="3"/>
      <c r="B120" s="3"/>
      <c r="C120" s="3"/>
      <c r="D120" s="3"/>
      <c r="E120" s="3"/>
      <c r="F120" s="3"/>
    </row>
    <row r="121" ht="24.0" customHeight="1">
      <c r="A121" s="3"/>
      <c r="B121" s="3"/>
      <c r="C121" s="3"/>
      <c r="D121" s="3"/>
      <c r="E121" s="3"/>
      <c r="F121" s="3"/>
    </row>
    <row r="122" ht="24.0" customHeight="1">
      <c r="A122" s="3"/>
      <c r="B122" s="3"/>
      <c r="C122" s="3"/>
      <c r="D122" s="3"/>
      <c r="E122" s="3"/>
      <c r="F122" s="3"/>
    </row>
    <row r="123" ht="24.0" customHeight="1">
      <c r="A123" s="3"/>
      <c r="B123" s="3"/>
      <c r="C123" s="3"/>
      <c r="D123" s="3"/>
      <c r="E123" s="3"/>
      <c r="F123" s="3"/>
    </row>
    <row r="124" ht="24.0" customHeight="1">
      <c r="A124" s="3"/>
      <c r="B124" s="3"/>
      <c r="C124" s="3"/>
      <c r="D124" s="3"/>
      <c r="E124" s="3"/>
      <c r="F124" s="3"/>
    </row>
    <row r="125" ht="24.0" customHeight="1">
      <c r="A125" s="3"/>
      <c r="B125" s="3"/>
      <c r="C125" s="3"/>
      <c r="D125" s="3"/>
      <c r="E125" s="3"/>
      <c r="F125" s="3"/>
    </row>
    <row r="126" ht="24.0" customHeight="1">
      <c r="A126" s="3"/>
      <c r="B126" s="3"/>
      <c r="C126" s="3"/>
      <c r="D126" s="3"/>
      <c r="E126" s="3"/>
      <c r="F126" s="3"/>
    </row>
    <row r="127" ht="24.0" customHeight="1">
      <c r="A127" s="3"/>
      <c r="B127" s="3"/>
      <c r="C127" s="3"/>
      <c r="D127" s="3"/>
      <c r="E127" s="3"/>
      <c r="F127" s="3"/>
    </row>
    <row r="128" ht="24.0" customHeight="1">
      <c r="A128" s="3"/>
      <c r="B128" s="3"/>
      <c r="C128" s="3"/>
      <c r="D128" s="3"/>
      <c r="E128" s="3"/>
      <c r="F128" s="3"/>
    </row>
    <row r="129" ht="24.0" customHeight="1">
      <c r="A129" s="3"/>
      <c r="B129" s="3"/>
      <c r="C129" s="3"/>
      <c r="D129" s="3"/>
      <c r="E129" s="3"/>
      <c r="F129" s="3"/>
    </row>
    <row r="130" ht="24.0" customHeight="1">
      <c r="A130" s="3"/>
      <c r="B130" s="3"/>
      <c r="C130" s="3"/>
      <c r="D130" s="3"/>
      <c r="E130" s="3"/>
      <c r="F130" s="3"/>
    </row>
    <row r="131" ht="24.0" customHeight="1">
      <c r="A131" s="3"/>
      <c r="B131" s="3"/>
      <c r="C131" s="3"/>
      <c r="D131" s="3"/>
      <c r="E131" s="3"/>
      <c r="F131" s="3"/>
    </row>
    <row r="132" ht="24.0" customHeight="1">
      <c r="A132" s="3"/>
      <c r="B132" s="3"/>
      <c r="C132" s="3"/>
      <c r="D132" s="3"/>
      <c r="E132" s="3"/>
      <c r="F132" s="3"/>
    </row>
    <row r="133" ht="24.0" customHeight="1">
      <c r="A133" s="3"/>
      <c r="B133" s="3"/>
      <c r="C133" s="3"/>
      <c r="D133" s="3"/>
      <c r="E133" s="3"/>
      <c r="F133" s="3"/>
    </row>
    <row r="134" ht="24.0" customHeight="1">
      <c r="A134" s="3"/>
      <c r="B134" s="3"/>
      <c r="C134" s="3"/>
      <c r="D134" s="3"/>
      <c r="E134" s="3"/>
      <c r="F134" s="3"/>
    </row>
    <row r="135" ht="24.0" customHeight="1">
      <c r="A135" s="3"/>
      <c r="B135" s="3"/>
      <c r="C135" s="3"/>
      <c r="D135" s="3"/>
      <c r="E135" s="3"/>
      <c r="F135" s="3"/>
    </row>
    <row r="136" ht="24.0" customHeight="1">
      <c r="A136" s="3"/>
      <c r="B136" s="3"/>
      <c r="C136" s="3"/>
      <c r="D136" s="3"/>
      <c r="E136" s="3"/>
      <c r="F136" s="3"/>
    </row>
    <row r="137" ht="24.0" customHeight="1">
      <c r="A137" s="3"/>
      <c r="B137" s="3"/>
      <c r="C137" s="3"/>
      <c r="D137" s="3"/>
      <c r="E137" s="3"/>
      <c r="F137" s="3"/>
    </row>
    <row r="138" ht="24.0" customHeight="1">
      <c r="A138" s="3"/>
      <c r="B138" s="3"/>
      <c r="C138" s="3"/>
      <c r="D138" s="3"/>
      <c r="E138" s="3"/>
      <c r="F138" s="3"/>
    </row>
    <row r="139" ht="24.0" customHeight="1">
      <c r="A139" s="3"/>
      <c r="B139" s="3"/>
      <c r="C139" s="3"/>
      <c r="D139" s="3"/>
      <c r="E139" s="3"/>
      <c r="F139" s="3"/>
    </row>
    <row r="140" ht="14.25" customHeight="1">
      <c r="A140" s="3"/>
      <c r="B140" s="3"/>
      <c r="C140" s="3"/>
      <c r="D140" s="3"/>
      <c r="E140" s="3"/>
      <c r="F140" s="3"/>
    </row>
    <row r="141" ht="14.25" customHeight="1">
      <c r="A141" s="3"/>
      <c r="B141" s="3"/>
      <c r="C141" s="3"/>
      <c r="D141" s="3"/>
      <c r="E141" s="3"/>
      <c r="F141" s="3"/>
    </row>
    <row r="142" ht="14.25" customHeight="1">
      <c r="A142" s="3"/>
      <c r="B142" s="3"/>
      <c r="C142" s="3"/>
      <c r="D142" s="3"/>
      <c r="E142" s="3"/>
      <c r="F142" s="3"/>
    </row>
    <row r="143" ht="14.25" customHeight="1">
      <c r="A143" s="3"/>
      <c r="B143" s="3"/>
      <c r="C143" s="3"/>
      <c r="D143" s="3"/>
      <c r="E143" s="3"/>
      <c r="F143" s="3"/>
    </row>
    <row r="144" ht="14.25" customHeight="1">
      <c r="A144" s="3"/>
      <c r="B144" s="3"/>
      <c r="C144" s="3"/>
      <c r="D144" s="3"/>
      <c r="E144" s="3"/>
      <c r="F144" s="3"/>
    </row>
    <row r="145" ht="14.25" customHeight="1">
      <c r="A145" s="3"/>
      <c r="B145" s="3"/>
      <c r="C145" s="3"/>
      <c r="D145" s="3"/>
      <c r="E145" s="3"/>
      <c r="F145" s="3"/>
    </row>
    <row r="146" ht="14.25" customHeight="1">
      <c r="A146" s="3"/>
      <c r="B146" s="3"/>
      <c r="C146" s="3"/>
      <c r="D146" s="3"/>
      <c r="E146" s="3"/>
      <c r="F146" s="3"/>
    </row>
    <row r="147" ht="14.25" customHeight="1">
      <c r="A147" s="3"/>
      <c r="B147" s="3"/>
      <c r="C147" s="3"/>
      <c r="D147" s="3"/>
      <c r="E147" s="3"/>
      <c r="F147" s="3"/>
    </row>
    <row r="148" ht="14.25" customHeight="1">
      <c r="A148" s="3"/>
      <c r="B148" s="3"/>
      <c r="C148" s="3"/>
      <c r="D148" s="3"/>
      <c r="E148" s="3"/>
      <c r="F148" s="3"/>
    </row>
    <row r="149" ht="14.25" customHeight="1">
      <c r="A149" s="3"/>
      <c r="B149" s="3"/>
      <c r="C149" s="3"/>
      <c r="D149" s="3"/>
      <c r="E149" s="3"/>
      <c r="F149" s="3"/>
    </row>
    <row r="150" ht="14.25" customHeight="1">
      <c r="A150" s="3"/>
      <c r="B150" s="3"/>
      <c r="C150" s="3"/>
      <c r="D150" s="3"/>
      <c r="E150" s="3"/>
      <c r="F150" s="3"/>
    </row>
    <row r="151" ht="14.25" customHeight="1">
      <c r="A151" s="3"/>
      <c r="B151" s="3"/>
      <c r="C151" s="3"/>
      <c r="D151" s="3"/>
      <c r="E151" s="3"/>
      <c r="F151" s="3"/>
    </row>
    <row r="152" ht="14.25" customHeight="1">
      <c r="A152" s="3"/>
      <c r="B152" s="3"/>
      <c r="C152" s="3"/>
      <c r="D152" s="3"/>
      <c r="E152" s="3"/>
      <c r="F152" s="3"/>
    </row>
    <row r="153" ht="14.25" customHeight="1">
      <c r="A153" s="3"/>
      <c r="B153" s="3"/>
      <c r="C153" s="3"/>
      <c r="D153" s="3"/>
      <c r="E153" s="3"/>
      <c r="F153" s="3"/>
    </row>
    <row r="154" ht="14.25" customHeight="1">
      <c r="A154" s="3"/>
      <c r="B154" s="3"/>
      <c r="C154" s="3"/>
      <c r="D154" s="3"/>
      <c r="E154" s="3"/>
      <c r="F154" s="3"/>
    </row>
    <row r="155" ht="14.25" customHeight="1">
      <c r="A155" s="3"/>
      <c r="B155" s="3"/>
      <c r="C155" s="3"/>
      <c r="D155" s="3"/>
      <c r="E155" s="3"/>
      <c r="F155" s="3"/>
    </row>
    <row r="156" ht="14.25" customHeight="1">
      <c r="A156" s="3"/>
      <c r="B156" s="3"/>
      <c r="C156" s="3"/>
      <c r="D156" s="3"/>
      <c r="E156" s="3"/>
      <c r="F156" s="3"/>
    </row>
    <row r="157" ht="14.25" customHeight="1">
      <c r="A157" s="3"/>
      <c r="B157" s="3"/>
      <c r="C157" s="3"/>
      <c r="D157" s="3"/>
      <c r="E157" s="3"/>
      <c r="F157" s="3"/>
    </row>
    <row r="158" ht="14.25" customHeight="1">
      <c r="A158" s="3"/>
      <c r="B158" s="3"/>
      <c r="C158" s="3"/>
      <c r="D158" s="3"/>
      <c r="E158" s="3"/>
      <c r="F158" s="3"/>
    </row>
    <row r="159" ht="14.25" customHeight="1">
      <c r="A159" s="3"/>
      <c r="B159" s="3"/>
      <c r="C159" s="3"/>
      <c r="D159" s="3"/>
      <c r="E159" s="3"/>
      <c r="F159" s="3"/>
    </row>
    <row r="160" ht="14.25" customHeight="1">
      <c r="A160" s="3"/>
      <c r="B160" s="3"/>
      <c r="C160" s="3"/>
      <c r="D160" s="3"/>
      <c r="E160" s="3"/>
      <c r="F160" s="3"/>
    </row>
    <row r="161" ht="14.25" customHeight="1">
      <c r="A161" s="3"/>
      <c r="B161" s="3"/>
      <c r="C161" s="3"/>
      <c r="D161" s="3"/>
      <c r="E161" s="3"/>
      <c r="F161" s="3"/>
    </row>
    <row r="162" ht="14.25" customHeight="1">
      <c r="A162" s="3"/>
      <c r="B162" s="3"/>
      <c r="C162" s="3"/>
      <c r="D162" s="3"/>
      <c r="E162" s="3"/>
      <c r="F162" s="3"/>
    </row>
    <row r="163" ht="14.25" customHeight="1">
      <c r="A163" s="3"/>
      <c r="B163" s="3"/>
      <c r="C163" s="3"/>
      <c r="D163" s="3"/>
      <c r="E163" s="3"/>
      <c r="F163" s="3"/>
    </row>
    <row r="164" ht="14.25" customHeight="1">
      <c r="A164" s="3"/>
      <c r="B164" s="3"/>
      <c r="C164" s="3"/>
      <c r="D164" s="3"/>
      <c r="E164" s="3"/>
      <c r="F164" s="3"/>
    </row>
    <row r="165" ht="14.25" customHeight="1">
      <c r="A165" s="3"/>
      <c r="B165" s="3"/>
      <c r="C165" s="3"/>
      <c r="D165" s="3"/>
      <c r="E165" s="3"/>
      <c r="F165" s="3"/>
    </row>
    <row r="166" ht="14.25" customHeight="1">
      <c r="A166" s="3"/>
      <c r="B166" s="3"/>
      <c r="C166" s="3"/>
      <c r="D166" s="3"/>
      <c r="E166" s="3"/>
      <c r="F166" s="3"/>
    </row>
    <row r="167" ht="14.25" customHeight="1">
      <c r="A167" s="3"/>
      <c r="B167" s="3"/>
      <c r="C167" s="3"/>
      <c r="D167" s="3"/>
      <c r="E167" s="3"/>
      <c r="F167" s="3"/>
    </row>
    <row r="168" ht="14.25" customHeight="1">
      <c r="A168" s="3"/>
      <c r="B168" s="3"/>
      <c r="C168" s="3"/>
      <c r="D168" s="3"/>
      <c r="E168" s="3"/>
      <c r="F168" s="3"/>
    </row>
    <row r="169" ht="14.25" customHeight="1">
      <c r="A169" s="3"/>
      <c r="B169" s="3"/>
      <c r="C169" s="3"/>
      <c r="D169" s="3"/>
      <c r="E169" s="3"/>
      <c r="F169" s="3"/>
    </row>
    <row r="170" ht="14.25" customHeight="1">
      <c r="A170" s="3"/>
      <c r="B170" s="3"/>
      <c r="C170" s="3"/>
      <c r="D170" s="3"/>
      <c r="E170" s="3"/>
      <c r="F170" s="3"/>
    </row>
    <row r="171" ht="14.25" customHeight="1">
      <c r="A171" s="3"/>
      <c r="B171" s="3"/>
      <c r="C171" s="3"/>
      <c r="D171" s="3"/>
      <c r="E171" s="3"/>
      <c r="F171" s="3"/>
    </row>
    <row r="172" ht="14.25" customHeight="1">
      <c r="A172" s="3"/>
      <c r="B172" s="3"/>
      <c r="C172" s="3"/>
      <c r="D172" s="3"/>
      <c r="E172" s="3"/>
      <c r="F172" s="3"/>
    </row>
    <row r="173" ht="14.25" customHeight="1">
      <c r="A173" s="3"/>
      <c r="B173" s="3"/>
      <c r="C173" s="3"/>
      <c r="D173" s="3"/>
      <c r="E173" s="3"/>
      <c r="F173" s="3"/>
    </row>
    <row r="174" ht="14.25" customHeight="1">
      <c r="A174" s="3"/>
      <c r="B174" s="3"/>
      <c r="C174" s="3"/>
      <c r="D174" s="3"/>
      <c r="E174" s="3"/>
      <c r="F174" s="3"/>
    </row>
    <row r="175" ht="14.25" customHeight="1">
      <c r="A175" s="3"/>
      <c r="B175" s="3"/>
      <c r="C175" s="3"/>
      <c r="D175" s="3"/>
      <c r="E175" s="3"/>
      <c r="F175" s="3"/>
    </row>
    <row r="176" ht="14.25" customHeight="1">
      <c r="A176" s="3"/>
      <c r="B176" s="3"/>
      <c r="C176" s="3"/>
      <c r="D176" s="3"/>
      <c r="E176" s="3"/>
      <c r="F176" s="3"/>
    </row>
    <row r="177" ht="14.25" customHeight="1">
      <c r="A177" s="3"/>
      <c r="B177" s="3"/>
      <c r="C177" s="3"/>
      <c r="D177" s="3"/>
      <c r="E177" s="3"/>
      <c r="F177" s="3"/>
    </row>
    <row r="178" ht="14.25" customHeight="1">
      <c r="A178" s="3"/>
      <c r="B178" s="3"/>
      <c r="C178" s="3"/>
      <c r="D178" s="3"/>
      <c r="E178" s="3"/>
      <c r="F178" s="3"/>
    </row>
    <row r="179" ht="14.25" customHeight="1">
      <c r="A179" s="3"/>
      <c r="B179" s="3"/>
      <c r="C179" s="3"/>
      <c r="D179" s="3"/>
      <c r="E179" s="3"/>
      <c r="F179" s="3"/>
    </row>
    <row r="180" ht="14.25" customHeight="1">
      <c r="A180" s="3"/>
      <c r="B180" s="3"/>
      <c r="C180" s="3"/>
      <c r="D180" s="3"/>
      <c r="E180" s="3"/>
      <c r="F180" s="3"/>
    </row>
    <row r="181" ht="14.25" customHeight="1">
      <c r="A181" s="3"/>
      <c r="B181" s="3"/>
      <c r="C181" s="3"/>
      <c r="D181" s="3"/>
      <c r="E181" s="3"/>
      <c r="F181" s="3"/>
    </row>
    <row r="182" ht="14.25" customHeight="1">
      <c r="A182" s="3"/>
      <c r="B182" s="3"/>
      <c r="C182" s="3"/>
      <c r="D182" s="3"/>
      <c r="E182" s="3"/>
      <c r="F182" s="3"/>
    </row>
    <row r="183" ht="14.25" customHeight="1">
      <c r="A183" s="3"/>
      <c r="B183" s="3"/>
      <c r="C183" s="3"/>
      <c r="D183" s="3"/>
      <c r="E183" s="3"/>
      <c r="F183" s="3"/>
    </row>
    <row r="184" ht="14.25" customHeight="1">
      <c r="A184" s="3"/>
      <c r="B184" s="3"/>
      <c r="C184" s="3"/>
      <c r="D184" s="3"/>
      <c r="E184" s="3"/>
      <c r="F184" s="3"/>
    </row>
    <row r="185" ht="14.25" customHeight="1">
      <c r="A185" s="3"/>
      <c r="B185" s="3"/>
      <c r="C185" s="3"/>
      <c r="D185" s="3"/>
      <c r="E185" s="3"/>
      <c r="F185" s="3"/>
    </row>
    <row r="186" ht="14.25" customHeight="1">
      <c r="A186" s="3"/>
      <c r="B186" s="3"/>
      <c r="C186" s="3"/>
      <c r="D186" s="3"/>
      <c r="E186" s="3"/>
      <c r="F186" s="3"/>
    </row>
    <row r="187" ht="14.25" customHeight="1">
      <c r="A187" s="3"/>
      <c r="B187" s="3"/>
      <c r="C187" s="3"/>
      <c r="D187" s="3"/>
      <c r="E187" s="3"/>
      <c r="F187" s="3"/>
    </row>
    <row r="188" ht="14.25" customHeight="1">
      <c r="A188" s="3"/>
      <c r="B188" s="3"/>
      <c r="C188" s="3"/>
      <c r="D188" s="3"/>
      <c r="E188" s="3"/>
      <c r="F188" s="3"/>
    </row>
    <row r="189" ht="14.25" customHeight="1">
      <c r="A189" s="3"/>
      <c r="B189" s="3"/>
      <c r="C189" s="3"/>
      <c r="D189" s="3"/>
      <c r="E189" s="3"/>
      <c r="F189" s="3"/>
    </row>
    <row r="190" ht="14.25" customHeight="1">
      <c r="A190" s="3"/>
      <c r="B190" s="3"/>
      <c r="C190" s="3"/>
      <c r="D190" s="3"/>
      <c r="E190" s="3"/>
      <c r="F190" s="3"/>
    </row>
    <row r="191" ht="14.25" customHeight="1">
      <c r="A191" s="3"/>
      <c r="B191" s="3"/>
      <c r="C191" s="3"/>
      <c r="D191" s="3"/>
      <c r="E191" s="3"/>
      <c r="F191" s="3"/>
    </row>
    <row r="192" ht="14.25" customHeight="1">
      <c r="A192" s="3"/>
      <c r="B192" s="3"/>
      <c r="C192" s="3"/>
      <c r="D192" s="3"/>
      <c r="E192" s="3"/>
      <c r="F192" s="3"/>
    </row>
    <row r="193" ht="14.25" customHeight="1">
      <c r="A193" s="3"/>
      <c r="B193" s="3"/>
      <c r="C193" s="3"/>
      <c r="D193" s="3"/>
      <c r="E193" s="3"/>
      <c r="F193" s="3"/>
    </row>
    <row r="194" ht="14.25" customHeight="1">
      <c r="A194" s="3"/>
      <c r="B194" s="3"/>
      <c r="C194" s="3"/>
      <c r="D194" s="3"/>
      <c r="E194" s="3"/>
      <c r="F194" s="3"/>
    </row>
    <row r="195" ht="14.25" customHeight="1">
      <c r="A195" s="3"/>
      <c r="B195" s="3"/>
      <c r="C195" s="3"/>
      <c r="D195" s="3"/>
      <c r="E195" s="3"/>
      <c r="F195" s="3"/>
    </row>
    <row r="196" ht="14.25" customHeight="1">
      <c r="A196" s="3"/>
      <c r="B196" s="3"/>
      <c r="C196" s="3"/>
      <c r="D196" s="3"/>
      <c r="E196" s="3"/>
      <c r="F196" s="3"/>
    </row>
    <row r="197" ht="14.25" customHeight="1">
      <c r="A197" s="3"/>
      <c r="B197" s="3"/>
      <c r="C197" s="3"/>
      <c r="D197" s="3"/>
      <c r="E197" s="3"/>
      <c r="F197" s="3"/>
    </row>
    <row r="198" ht="14.25" customHeight="1">
      <c r="A198" s="3"/>
      <c r="B198" s="3"/>
      <c r="C198" s="3"/>
      <c r="D198" s="3"/>
      <c r="E198" s="3"/>
      <c r="F198" s="3"/>
    </row>
    <row r="199" ht="14.25" customHeight="1">
      <c r="A199" s="3"/>
      <c r="B199" s="3"/>
      <c r="C199" s="3"/>
      <c r="D199" s="3"/>
      <c r="E199" s="3"/>
      <c r="F199" s="3"/>
    </row>
    <row r="200" ht="14.25" customHeight="1">
      <c r="A200" s="3"/>
      <c r="B200" s="3"/>
      <c r="C200" s="3"/>
      <c r="D200" s="3"/>
      <c r="E200" s="3"/>
      <c r="F200" s="3"/>
    </row>
    <row r="201" ht="14.25" customHeight="1">
      <c r="A201" s="3"/>
      <c r="B201" s="3"/>
      <c r="C201" s="3"/>
      <c r="D201" s="3"/>
      <c r="E201" s="3"/>
      <c r="F201" s="3"/>
    </row>
    <row r="202" ht="14.25" customHeight="1">
      <c r="A202" s="3"/>
      <c r="B202" s="3"/>
      <c r="C202" s="3"/>
      <c r="D202" s="3"/>
      <c r="E202" s="3"/>
      <c r="F202" s="3"/>
    </row>
    <row r="203" ht="14.25" customHeight="1">
      <c r="A203" s="3"/>
      <c r="B203" s="3"/>
      <c r="C203" s="3"/>
      <c r="D203" s="3"/>
      <c r="E203" s="3"/>
      <c r="F203" s="3"/>
    </row>
    <row r="204" ht="14.25" customHeight="1">
      <c r="A204" s="3"/>
      <c r="B204" s="3"/>
      <c r="C204" s="3"/>
      <c r="D204" s="3"/>
      <c r="E204" s="3"/>
      <c r="F204" s="3"/>
    </row>
    <row r="205" ht="14.25" customHeight="1">
      <c r="A205" s="3"/>
      <c r="B205" s="3"/>
      <c r="C205" s="3"/>
      <c r="D205" s="3"/>
      <c r="E205" s="3"/>
      <c r="F205" s="3"/>
    </row>
    <row r="206" ht="14.25" customHeight="1">
      <c r="A206" s="3"/>
      <c r="B206" s="3"/>
      <c r="C206" s="3"/>
      <c r="D206" s="3"/>
      <c r="E206" s="3"/>
      <c r="F206" s="3"/>
    </row>
    <row r="207" ht="14.25" customHeight="1">
      <c r="A207" s="3"/>
      <c r="B207" s="3"/>
      <c r="C207" s="3"/>
      <c r="D207" s="3"/>
      <c r="E207" s="3"/>
      <c r="F207" s="3"/>
    </row>
    <row r="208" ht="14.25" customHeight="1">
      <c r="A208" s="3"/>
      <c r="B208" s="3"/>
      <c r="C208" s="3"/>
      <c r="D208" s="3"/>
      <c r="E208" s="3"/>
      <c r="F208" s="3"/>
    </row>
    <row r="209" ht="14.25" customHeight="1">
      <c r="A209" s="3"/>
      <c r="B209" s="3"/>
      <c r="C209" s="3"/>
      <c r="D209" s="3"/>
      <c r="E209" s="3"/>
      <c r="F209" s="3"/>
    </row>
    <row r="210" ht="14.25" customHeight="1">
      <c r="A210" s="3"/>
      <c r="B210" s="3"/>
      <c r="C210" s="3"/>
      <c r="D210" s="3"/>
      <c r="E210" s="3"/>
      <c r="F210" s="3"/>
    </row>
    <row r="211" ht="14.25" customHeight="1">
      <c r="A211" s="3"/>
      <c r="B211" s="3"/>
      <c r="C211" s="3"/>
      <c r="D211" s="3"/>
      <c r="E211" s="3"/>
      <c r="F211" s="3"/>
    </row>
    <row r="212" ht="14.25" customHeight="1">
      <c r="A212" s="3"/>
      <c r="B212" s="3"/>
      <c r="C212" s="3"/>
      <c r="D212" s="3"/>
      <c r="E212" s="3"/>
      <c r="F212" s="3"/>
    </row>
    <row r="213" ht="14.25" customHeight="1">
      <c r="A213" s="3"/>
      <c r="B213" s="3"/>
      <c r="C213" s="3"/>
      <c r="D213" s="3"/>
      <c r="E213" s="3"/>
      <c r="F213" s="3"/>
    </row>
    <row r="214" ht="14.25" customHeight="1">
      <c r="A214" s="3"/>
      <c r="B214" s="3"/>
      <c r="C214" s="3"/>
      <c r="D214" s="3"/>
      <c r="E214" s="3"/>
      <c r="F214" s="3"/>
    </row>
    <row r="215" ht="14.25" customHeight="1">
      <c r="A215" s="3"/>
      <c r="B215" s="3"/>
      <c r="C215" s="3"/>
      <c r="D215" s="3"/>
      <c r="E215" s="3"/>
      <c r="F215" s="3"/>
    </row>
    <row r="216" ht="14.25" customHeight="1">
      <c r="A216" s="3"/>
      <c r="B216" s="3"/>
      <c r="C216" s="3"/>
      <c r="D216" s="3"/>
      <c r="E216" s="3"/>
      <c r="F216" s="3"/>
    </row>
    <row r="217" ht="14.25" customHeight="1">
      <c r="A217" s="3"/>
      <c r="B217" s="3"/>
      <c r="C217" s="3"/>
      <c r="D217" s="3"/>
      <c r="E217" s="3"/>
      <c r="F217" s="3"/>
    </row>
    <row r="218" ht="14.25" customHeight="1">
      <c r="A218" s="3"/>
      <c r="B218" s="3"/>
      <c r="C218" s="3"/>
      <c r="D218" s="3"/>
      <c r="E218" s="3"/>
      <c r="F218" s="3"/>
    </row>
    <row r="219" ht="14.25" customHeight="1">
      <c r="A219" s="3"/>
      <c r="B219" s="3"/>
      <c r="C219" s="3"/>
      <c r="D219" s="3"/>
      <c r="E219" s="3"/>
      <c r="F219" s="3"/>
    </row>
    <row r="220" ht="14.25" customHeight="1">
      <c r="A220" s="3"/>
      <c r="B220" s="3"/>
      <c r="C220" s="3"/>
      <c r="D220" s="3"/>
      <c r="E220" s="3"/>
      <c r="F220" s="3"/>
    </row>
    <row r="221" ht="14.25" customHeight="1">
      <c r="A221" s="3"/>
      <c r="B221" s="3"/>
      <c r="C221" s="3"/>
      <c r="D221" s="3"/>
      <c r="E221" s="3"/>
      <c r="F221" s="3"/>
    </row>
    <row r="222" ht="14.25" customHeight="1">
      <c r="A222" s="3"/>
      <c r="B222" s="3"/>
      <c r="C222" s="3"/>
      <c r="D222" s="3"/>
      <c r="E222" s="3"/>
      <c r="F222" s="3"/>
    </row>
    <row r="223" ht="14.25" customHeight="1">
      <c r="A223" s="3"/>
      <c r="B223" s="3"/>
      <c r="C223" s="3"/>
      <c r="D223" s="3"/>
      <c r="E223" s="3"/>
      <c r="F223" s="3"/>
    </row>
    <row r="224" ht="14.25" customHeight="1">
      <c r="A224" s="3"/>
      <c r="B224" s="3"/>
      <c r="C224" s="3"/>
      <c r="D224" s="3"/>
      <c r="E224" s="3"/>
      <c r="F224" s="3"/>
    </row>
    <row r="225" ht="14.25" customHeight="1">
      <c r="A225" s="3"/>
      <c r="B225" s="3"/>
      <c r="C225" s="3"/>
      <c r="D225" s="3"/>
      <c r="E225" s="3"/>
      <c r="F225" s="3"/>
    </row>
    <row r="226" ht="14.25" customHeight="1">
      <c r="A226" s="3"/>
      <c r="B226" s="3"/>
      <c r="C226" s="3"/>
      <c r="D226" s="3"/>
      <c r="E226" s="3"/>
      <c r="F226" s="3"/>
    </row>
    <row r="227" ht="14.25" customHeight="1">
      <c r="A227" s="3"/>
      <c r="B227" s="3"/>
      <c r="C227" s="3"/>
      <c r="D227" s="3"/>
      <c r="E227" s="3"/>
      <c r="F227" s="3"/>
    </row>
    <row r="228" ht="14.25" customHeight="1">
      <c r="A228" s="3"/>
      <c r="B228" s="3"/>
      <c r="C228" s="3"/>
      <c r="D228" s="3"/>
      <c r="E228" s="3"/>
      <c r="F228" s="3"/>
    </row>
    <row r="229" ht="14.25" customHeight="1">
      <c r="A229" s="3"/>
      <c r="B229" s="3"/>
      <c r="C229" s="3"/>
      <c r="D229" s="3"/>
      <c r="E229" s="3"/>
      <c r="F229" s="3"/>
    </row>
    <row r="230" ht="14.25" customHeight="1">
      <c r="A230" s="3"/>
      <c r="B230" s="3"/>
      <c r="C230" s="3"/>
      <c r="D230" s="3"/>
      <c r="E230" s="3"/>
      <c r="F230" s="3"/>
    </row>
    <row r="231" ht="14.25" customHeight="1">
      <c r="A231" s="3"/>
      <c r="B231" s="3"/>
      <c r="C231" s="3"/>
      <c r="D231" s="3"/>
      <c r="E231" s="3"/>
      <c r="F231" s="3"/>
    </row>
    <row r="232" ht="14.25" customHeight="1">
      <c r="A232" s="3"/>
      <c r="B232" s="3"/>
      <c r="C232" s="3"/>
      <c r="D232" s="3"/>
      <c r="E232" s="3"/>
      <c r="F232" s="3"/>
    </row>
    <row r="233" ht="14.25" customHeight="1">
      <c r="A233" s="3"/>
      <c r="B233" s="3"/>
      <c r="C233" s="3"/>
      <c r="D233" s="3"/>
      <c r="E233" s="3"/>
      <c r="F233" s="3"/>
    </row>
    <row r="234" ht="14.25" customHeight="1">
      <c r="A234" s="3"/>
      <c r="B234" s="3"/>
      <c r="C234" s="3"/>
      <c r="D234" s="3"/>
      <c r="E234" s="3"/>
      <c r="F234" s="3"/>
    </row>
    <row r="235" ht="14.25" customHeight="1">
      <c r="A235" s="3"/>
      <c r="B235" s="3"/>
      <c r="C235" s="3"/>
      <c r="D235" s="3"/>
      <c r="E235" s="3"/>
      <c r="F235" s="3"/>
    </row>
    <row r="236" ht="14.25" customHeight="1">
      <c r="A236" s="3"/>
      <c r="B236" s="3"/>
      <c r="C236" s="3"/>
      <c r="D236" s="3"/>
      <c r="E236" s="3"/>
      <c r="F236" s="3"/>
    </row>
    <row r="237" ht="14.25" customHeight="1">
      <c r="A237" s="3"/>
      <c r="B237" s="3"/>
      <c r="C237" s="3"/>
      <c r="D237" s="3"/>
      <c r="E237" s="3"/>
      <c r="F237" s="3"/>
    </row>
    <row r="238" ht="14.25" customHeight="1">
      <c r="A238" s="3"/>
      <c r="B238" s="3"/>
      <c r="C238" s="3"/>
      <c r="D238" s="3"/>
      <c r="E238" s="3"/>
      <c r="F238" s="3"/>
    </row>
    <row r="239" ht="14.25" customHeight="1">
      <c r="A239" s="3"/>
      <c r="B239" s="3"/>
      <c r="C239" s="3"/>
      <c r="D239" s="3"/>
      <c r="E239" s="3"/>
      <c r="F239" s="3"/>
    </row>
    <row r="240" ht="14.25" customHeight="1">
      <c r="A240" s="3"/>
      <c r="B240" s="3"/>
      <c r="C240" s="3"/>
      <c r="D240" s="3"/>
      <c r="E240" s="3"/>
      <c r="F240" s="3"/>
    </row>
    <row r="241" ht="14.25" customHeight="1">
      <c r="A241" s="3"/>
      <c r="B241" s="3"/>
      <c r="C241" s="3"/>
      <c r="D241" s="3"/>
      <c r="E241" s="3"/>
      <c r="F241" s="3"/>
    </row>
    <row r="242" ht="14.25" customHeight="1">
      <c r="A242" s="3"/>
      <c r="B242" s="3"/>
      <c r="C242" s="3"/>
      <c r="D242" s="3"/>
      <c r="E242" s="3"/>
      <c r="F242" s="3"/>
    </row>
    <row r="243" ht="14.25" customHeight="1">
      <c r="A243" s="3"/>
      <c r="B243" s="3"/>
      <c r="C243" s="3"/>
      <c r="D243" s="3"/>
      <c r="E243" s="3"/>
      <c r="F243" s="3"/>
    </row>
    <row r="244" ht="14.25" customHeight="1">
      <c r="A244" s="3"/>
      <c r="B244" s="3"/>
      <c r="C244" s="3"/>
      <c r="D244" s="3"/>
      <c r="E244" s="3"/>
      <c r="F244" s="3"/>
    </row>
    <row r="245" ht="14.25" customHeight="1">
      <c r="A245" s="3"/>
      <c r="B245" s="3"/>
      <c r="C245" s="3"/>
      <c r="D245" s="3"/>
      <c r="E245" s="3"/>
      <c r="F245" s="3"/>
    </row>
    <row r="246" ht="14.25" customHeight="1">
      <c r="A246" s="3"/>
      <c r="B246" s="3"/>
      <c r="C246" s="3"/>
      <c r="D246" s="3"/>
      <c r="E246" s="3"/>
      <c r="F246" s="3"/>
    </row>
    <row r="247" ht="14.25" customHeight="1">
      <c r="A247" s="3"/>
      <c r="B247" s="3"/>
      <c r="C247" s="3"/>
      <c r="D247" s="3"/>
      <c r="E247" s="3"/>
      <c r="F247" s="3"/>
    </row>
    <row r="248" ht="14.25" customHeight="1">
      <c r="A248" s="3"/>
      <c r="B248" s="3"/>
      <c r="C248" s="3"/>
      <c r="D248" s="3"/>
      <c r="E248" s="3"/>
      <c r="F248" s="3"/>
    </row>
    <row r="249" ht="14.25" customHeight="1">
      <c r="A249" s="3"/>
      <c r="B249" s="3"/>
      <c r="C249" s="3"/>
      <c r="D249" s="3"/>
      <c r="E249" s="3"/>
      <c r="F249" s="3"/>
    </row>
    <row r="250" ht="14.25" customHeight="1">
      <c r="A250" s="3"/>
      <c r="B250" s="3"/>
      <c r="C250" s="3"/>
      <c r="D250" s="3"/>
      <c r="E250" s="3"/>
      <c r="F250" s="3"/>
    </row>
    <row r="251" ht="14.25" customHeight="1">
      <c r="A251" s="3"/>
      <c r="B251" s="3"/>
      <c r="C251" s="3"/>
      <c r="D251" s="3"/>
      <c r="E251" s="3"/>
      <c r="F251" s="3"/>
    </row>
    <row r="252" ht="14.25" customHeight="1">
      <c r="A252" s="3"/>
      <c r="B252" s="3"/>
      <c r="C252" s="3"/>
      <c r="D252" s="3"/>
      <c r="E252" s="3"/>
      <c r="F252" s="3"/>
    </row>
    <row r="253" ht="14.25" customHeight="1">
      <c r="A253" s="3"/>
      <c r="B253" s="3"/>
      <c r="C253" s="3"/>
      <c r="D253" s="3"/>
      <c r="E253" s="3"/>
      <c r="F253" s="3"/>
    </row>
    <row r="254" ht="14.25" customHeight="1">
      <c r="A254" s="3"/>
      <c r="B254" s="3"/>
      <c r="C254" s="3"/>
      <c r="D254" s="3"/>
      <c r="E254" s="3"/>
      <c r="F254" s="3"/>
    </row>
    <row r="255" ht="14.25" customHeight="1">
      <c r="A255" s="3"/>
      <c r="B255" s="3"/>
      <c r="C255" s="3"/>
      <c r="D255" s="3"/>
      <c r="E255" s="3"/>
      <c r="F255" s="3"/>
    </row>
    <row r="256" ht="14.25" customHeight="1">
      <c r="A256" s="3"/>
      <c r="B256" s="3"/>
      <c r="C256" s="3"/>
      <c r="D256" s="3"/>
      <c r="E256" s="3"/>
      <c r="F256" s="3"/>
    </row>
    <row r="257" ht="14.25" customHeight="1">
      <c r="A257" s="3"/>
      <c r="B257" s="3"/>
      <c r="C257" s="3"/>
      <c r="D257" s="3"/>
      <c r="E257" s="3"/>
      <c r="F257" s="3"/>
    </row>
    <row r="258" ht="14.25" customHeight="1">
      <c r="A258" s="3"/>
      <c r="B258" s="3"/>
      <c r="C258" s="3"/>
      <c r="D258" s="3"/>
      <c r="E258" s="3"/>
      <c r="F258" s="3"/>
    </row>
    <row r="259" ht="14.25" customHeight="1">
      <c r="A259" s="3"/>
      <c r="B259" s="3"/>
      <c r="C259" s="3"/>
      <c r="D259" s="3"/>
      <c r="E259" s="3"/>
      <c r="F259" s="3"/>
    </row>
    <row r="260" ht="14.25" customHeight="1">
      <c r="A260" s="3"/>
      <c r="B260" s="3"/>
      <c r="C260" s="3"/>
      <c r="D260" s="3"/>
      <c r="E260" s="3"/>
      <c r="F260" s="3"/>
    </row>
    <row r="261" ht="14.25" customHeight="1">
      <c r="A261" s="3"/>
      <c r="B261" s="3"/>
      <c r="C261" s="3"/>
      <c r="D261" s="3"/>
      <c r="E261" s="3"/>
      <c r="F261" s="3"/>
    </row>
    <row r="262" ht="14.25" customHeight="1">
      <c r="A262" s="3"/>
      <c r="B262" s="3"/>
      <c r="C262" s="3"/>
      <c r="D262" s="3"/>
      <c r="E262" s="3"/>
      <c r="F262" s="3"/>
    </row>
    <row r="263" ht="14.25" customHeight="1">
      <c r="A263" s="3"/>
      <c r="B263" s="3"/>
      <c r="C263" s="3"/>
      <c r="D263" s="3"/>
      <c r="E263" s="3"/>
      <c r="F263" s="3"/>
    </row>
    <row r="264" ht="14.25" customHeight="1">
      <c r="A264" s="3"/>
      <c r="B264" s="3"/>
      <c r="C264" s="3"/>
      <c r="D264" s="3"/>
      <c r="E264" s="3"/>
      <c r="F264" s="3"/>
    </row>
    <row r="265" ht="14.25" customHeight="1">
      <c r="A265" s="3"/>
      <c r="B265" s="3"/>
      <c r="C265" s="3"/>
      <c r="D265" s="3"/>
      <c r="E265" s="3"/>
      <c r="F265" s="3"/>
    </row>
    <row r="266" ht="14.25" customHeight="1">
      <c r="A266" s="3"/>
      <c r="B266" s="3"/>
      <c r="C266" s="3"/>
      <c r="D266" s="3"/>
      <c r="E266" s="3"/>
      <c r="F266" s="3"/>
    </row>
    <row r="267" ht="14.25" customHeight="1">
      <c r="A267" s="3"/>
      <c r="B267" s="3"/>
      <c r="C267" s="3"/>
      <c r="D267" s="3"/>
      <c r="E267" s="3"/>
      <c r="F267" s="3"/>
    </row>
    <row r="268" ht="14.25" customHeight="1">
      <c r="A268" s="3"/>
      <c r="B268" s="3"/>
      <c r="C268" s="3"/>
      <c r="D268" s="3"/>
      <c r="E268" s="3"/>
      <c r="F268" s="3"/>
    </row>
    <row r="269" ht="14.25" customHeight="1">
      <c r="A269" s="3"/>
      <c r="B269" s="3"/>
      <c r="C269" s="3"/>
      <c r="D269" s="3"/>
      <c r="E269" s="3"/>
      <c r="F269" s="3"/>
    </row>
    <row r="270" ht="14.25" customHeight="1">
      <c r="A270" s="3"/>
      <c r="B270" s="3"/>
      <c r="C270" s="3"/>
      <c r="D270" s="3"/>
      <c r="E270" s="3"/>
      <c r="F270" s="3"/>
    </row>
    <row r="271" ht="14.25" customHeight="1">
      <c r="A271" s="3"/>
      <c r="B271" s="3"/>
      <c r="C271" s="3"/>
      <c r="D271" s="3"/>
      <c r="E271" s="3"/>
      <c r="F271" s="3"/>
    </row>
    <row r="272" ht="14.25" customHeight="1">
      <c r="A272" s="3"/>
      <c r="B272" s="3"/>
      <c r="C272" s="3"/>
      <c r="D272" s="3"/>
      <c r="E272" s="3"/>
      <c r="F272" s="3"/>
    </row>
    <row r="273" ht="14.25" customHeight="1">
      <c r="A273" s="3"/>
      <c r="B273" s="3"/>
      <c r="C273" s="3"/>
      <c r="D273" s="3"/>
      <c r="E273" s="3"/>
      <c r="F273" s="3"/>
    </row>
    <row r="274" ht="14.25" customHeight="1">
      <c r="A274" s="3"/>
      <c r="B274" s="3"/>
      <c r="C274" s="3"/>
      <c r="D274" s="3"/>
      <c r="E274" s="3"/>
      <c r="F274" s="3"/>
    </row>
    <row r="275" ht="14.25" customHeight="1">
      <c r="A275" s="3"/>
      <c r="B275" s="3"/>
      <c r="C275" s="3"/>
      <c r="D275" s="3"/>
      <c r="E275" s="3"/>
      <c r="F275" s="3"/>
    </row>
    <row r="276" ht="14.25" customHeight="1">
      <c r="A276" s="3"/>
      <c r="B276" s="3"/>
      <c r="C276" s="3"/>
      <c r="D276" s="3"/>
      <c r="E276" s="3"/>
      <c r="F276" s="3"/>
    </row>
    <row r="277" ht="14.25" customHeight="1">
      <c r="A277" s="3"/>
      <c r="B277" s="3"/>
      <c r="C277" s="3"/>
      <c r="D277" s="3"/>
      <c r="E277" s="3"/>
      <c r="F277" s="3"/>
    </row>
    <row r="278" ht="14.25" customHeight="1">
      <c r="A278" s="3"/>
      <c r="B278" s="3"/>
      <c r="C278" s="3"/>
      <c r="D278" s="3"/>
      <c r="E278" s="3"/>
      <c r="F278" s="3"/>
    </row>
    <row r="279" ht="14.25" customHeight="1">
      <c r="A279" s="3"/>
      <c r="B279" s="3"/>
      <c r="C279" s="3"/>
      <c r="D279" s="3"/>
      <c r="E279" s="3"/>
      <c r="F279" s="3"/>
    </row>
    <row r="280" ht="14.25" customHeight="1">
      <c r="A280" s="3"/>
      <c r="B280" s="3"/>
      <c r="C280" s="3"/>
      <c r="D280" s="3"/>
      <c r="E280" s="3"/>
      <c r="F280" s="3"/>
    </row>
    <row r="281" ht="14.25" customHeight="1">
      <c r="A281" s="3"/>
      <c r="B281" s="3"/>
      <c r="C281" s="3"/>
      <c r="D281" s="3"/>
      <c r="E281" s="3"/>
      <c r="F281" s="3"/>
    </row>
    <row r="282" ht="14.25" customHeight="1">
      <c r="A282" s="3"/>
      <c r="B282" s="3"/>
      <c r="C282" s="3"/>
      <c r="D282" s="3"/>
      <c r="E282" s="3"/>
      <c r="F282" s="3"/>
    </row>
    <row r="283" ht="14.25" customHeight="1">
      <c r="A283" s="3"/>
      <c r="B283" s="3"/>
      <c r="C283" s="3"/>
      <c r="D283" s="3"/>
      <c r="E283" s="3"/>
      <c r="F283" s="3"/>
    </row>
    <row r="284" ht="14.25" customHeight="1">
      <c r="A284" s="3"/>
      <c r="B284" s="3"/>
      <c r="C284" s="3"/>
      <c r="D284" s="3"/>
      <c r="E284" s="3"/>
      <c r="F284" s="3"/>
    </row>
    <row r="285" ht="14.25" customHeight="1">
      <c r="A285" s="3"/>
      <c r="B285" s="3"/>
      <c r="C285" s="3"/>
      <c r="D285" s="3"/>
      <c r="E285" s="3"/>
      <c r="F285" s="3"/>
    </row>
    <row r="286" ht="14.25" customHeight="1">
      <c r="A286" s="3"/>
      <c r="B286" s="3"/>
      <c r="C286" s="3"/>
      <c r="D286" s="3"/>
      <c r="E286" s="3"/>
      <c r="F286" s="3"/>
    </row>
    <row r="287" ht="14.25" customHeight="1">
      <c r="A287" s="3"/>
      <c r="B287" s="3"/>
      <c r="C287" s="3"/>
      <c r="D287" s="3"/>
      <c r="E287" s="3"/>
      <c r="F287" s="3"/>
    </row>
    <row r="288" ht="14.25" customHeight="1">
      <c r="A288" s="3"/>
      <c r="B288" s="3"/>
      <c r="C288" s="3"/>
      <c r="D288" s="3"/>
      <c r="E288" s="3"/>
      <c r="F288" s="3"/>
    </row>
    <row r="289" ht="14.25" customHeight="1">
      <c r="A289" s="3"/>
      <c r="B289" s="3"/>
      <c r="C289" s="3"/>
      <c r="D289" s="3"/>
      <c r="E289" s="3"/>
      <c r="F289" s="3"/>
    </row>
    <row r="290" ht="14.25" customHeight="1">
      <c r="A290" s="3"/>
      <c r="B290" s="3"/>
      <c r="C290" s="3"/>
      <c r="D290" s="3"/>
      <c r="E290" s="3"/>
      <c r="F290" s="3"/>
    </row>
    <row r="291" ht="14.25" customHeight="1">
      <c r="A291" s="3"/>
      <c r="B291" s="3"/>
      <c r="C291" s="3"/>
      <c r="D291" s="3"/>
      <c r="E291" s="3"/>
      <c r="F291" s="3"/>
    </row>
    <row r="292" ht="14.25" customHeight="1">
      <c r="A292" s="3"/>
      <c r="B292" s="3"/>
      <c r="C292" s="3"/>
      <c r="D292" s="3"/>
      <c r="E292" s="3"/>
      <c r="F292" s="3"/>
    </row>
    <row r="293" ht="14.25" customHeight="1">
      <c r="A293" s="3"/>
      <c r="B293" s="3"/>
      <c r="C293" s="3"/>
      <c r="D293" s="3"/>
      <c r="E293" s="3"/>
      <c r="F293" s="3"/>
    </row>
    <row r="294" ht="14.25" customHeight="1">
      <c r="A294" s="3"/>
      <c r="B294" s="3"/>
      <c r="C294" s="3"/>
      <c r="D294" s="3"/>
      <c r="E294" s="3"/>
      <c r="F294" s="3"/>
    </row>
    <row r="295" ht="14.25" customHeight="1">
      <c r="A295" s="3"/>
      <c r="B295" s="3"/>
      <c r="C295" s="3"/>
      <c r="D295" s="3"/>
      <c r="E295" s="3"/>
      <c r="F295" s="3"/>
    </row>
    <row r="296" ht="14.25" customHeight="1">
      <c r="A296" s="3"/>
      <c r="B296" s="3"/>
      <c r="C296" s="3"/>
      <c r="D296" s="3"/>
      <c r="E296" s="3"/>
      <c r="F296" s="3"/>
    </row>
    <row r="297" ht="14.25" customHeight="1">
      <c r="A297" s="3"/>
      <c r="B297" s="3"/>
      <c r="C297" s="3"/>
      <c r="D297" s="3"/>
      <c r="E297" s="3"/>
      <c r="F297" s="3"/>
    </row>
    <row r="298" ht="14.25" customHeight="1">
      <c r="A298" s="3"/>
      <c r="B298" s="3"/>
      <c r="C298" s="3"/>
      <c r="D298" s="3"/>
      <c r="E298" s="3"/>
      <c r="F298" s="3"/>
    </row>
    <row r="299" ht="14.25" customHeight="1">
      <c r="A299" s="3"/>
      <c r="B299" s="3"/>
      <c r="C299" s="3"/>
      <c r="D299" s="3"/>
      <c r="E299" s="3"/>
      <c r="F299" s="3"/>
    </row>
    <row r="300" ht="14.25" customHeight="1">
      <c r="A300" s="3"/>
      <c r="B300" s="3"/>
      <c r="C300" s="3"/>
      <c r="D300" s="3"/>
      <c r="E300" s="3"/>
      <c r="F300" s="3"/>
    </row>
    <row r="301" ht="14.25" customHeight="1">
      <c r="A301" s="3"/>
      <c r="B301" s="3"/>
      <c r="C301" s="3"/>
      <c r="D301" s="3"/>
      <c r="E301" s="3"/>
      <c r="F301" s="3"/>
    </row>
    <row r="302" ht="14.25" customHeight="1">
      <c r="A302" s="3"/>
      <c r="B302" s="3"/>
      <c r="C302" s="3"/>
      <c r="D302" s="3"/>
      <c r="E302" s="3"/>
      <c r="F302" s="3"/>
    </row>
    <row r="303" ht="14.25" customHeight="1">
      <c r="A303" s="3"/>
      <c r="B303" s="3"/>
      <c r="C303" s="3"/>
      <c r="D303" s="3"/>
      <c r="E303" s="3"/>
      <c r="F303" s="3"/>
    </row>
    <row r="304" ht="14.25" customHeight="1">
      <c r="A304" s="3"/>
      <c r="B304" s="3"/>
      <c r="C304" s="3"/>
      <c r="D304" s="3"/>
      <c r="E304" s="3"/>
      <c r="F304" s="3"/>
    </row>
    <row r="305" ht="14.25" customHeight="1">
      <c r="A305" s="3"/>
      <c r="B305" s="3"/>
      <c r="C305" s="3"/>
      <c r="D305" s="3"/>
      <c r="E305" s="3"/>
      <c r="F305" s="3"/>
    </row>
    <row r="306" ht="14.25" customHeight="1">
      <c r="A306" s="3"/>
      <c r="B306" s="3"/>
      <c r="C306" s="3"/>
      <c r="D306" s="3"/>
      <c r="E306" s="3"/>
      <c r="F306" s="3"/>
    </row>
    <row r="307" ht="14.25" customHeight="1">
      <c r="A307" s="3"/>
      <c r="B307" s="3"/>
      <c r="C307" s="3"/>
      <c r="D307" s="3"/>
      <c r="E307" s="3"/>
      <c r="F307" s="3"/>
    </row>
    <row r="308" ht="14.25" customHeight="1">
      <c r="A308" s="3"/>
      <c r="B308" s="3"/>
      <c r="C308" s="3"/>
      <c r="D308" s="3"/>
      <c r="E308" s="3"/>
      <c r="F308" s="3"/>
    </row>
    <row r="309" ht="14.25" customHeight="1">
      <c r="A309" s="3"/>
      <c r="B309" s="3"/>
      <c r="C309" s="3"/>
      <c r="D309" s="3"/>
      <c r="E309" s="3"/>
      <c r="F309" s="3"/>
    </row>
    <row r="310" ht="14.25" customHeight="1">
      <c r="A310" s="3"/>
      <c r="B310" s="3"/>
      <c r="C310" s="3"/>
      <c r="D310" s="3"/>
      <c r="E310" s="3"/>
      <c r="F310" s="3"/>
    </row>
    <row r="311" ht="14.25" customHeight="1">
      <c r="A311" s="3"/>
      <c r="B311" s="3"/>
      <c r="C311" s="3"/>
      <c r="D311" s="3"/>
      <c r="E311" s="3"/>
      <c r="F311" s="3"/>
    </row>
    <row r="312" ht="14.25" customHeight="1">
      <c r="A312" s="3"/>
      <c r="B312" s="3"/>
      <c r="C312" s="3"/>
      <c r="D312" s="3"/>
      <c r="E312" s="3"/>
      <c r="F312" s="3"/>
    </row>
    <row r="313" ht="14.25" customHeight="1">
      <c r="A313" s="3"/>
      <c r="B313" s="3"/>
      <c r="C313" s="3"/>
      <c r="D313" s="3"/>
      <c r="E313" s="3"/>
      <c r="F313" s="3"/>
    </row>
    <row r="314" ht="14.25" customHeight="1">
      <c r="A314" s="3"/>
      <c r="B314" s="3"/>
      <c r="C314" s="3"/>
      <c r="D314" s="3"/>
      <c r="E314" s="3"/>
      <c r="F314" s="3"/>
    </row>
    <row r="315" ht="14.25" customHeight="1">
      <c r="A315" s="3"/>
      <c r="B315" s="3"/>
      <c r="C315" s="3"/>
      <c r="D315" s="3"/>
      <c r="E315" s="3"/>
      <c r="F315" s="3"/>
    </row>
    <row r="316" ht="14.25" customHeight="1">
      <c r="A316" s="3"/>
      <c r="B316" s="3"/>
      <c r="C316" s="3"/>
      <c r="D316" s="3"/>
      <c r="E316" s="3"/>
      <c r="F316" s="3"/>
    </row>
    <row r="317" ht="14.25" customHeight="1">
      <c r="A317" s="3"/>
      <c r="B317" s="3"/>
      <c r="C317" s="3"/>
      <c r="D317" s="3"/>
      <c r="E317" s="3"/>
      <c r="F317" s="3"/>
    </row>
    <row r="318" ht="14.25" customHeight="1">
      <c r="A318" s="3"/>
      <c r="B318" s="3"/>
      <c r="C318" s="3"/>
      <c r="D318" s="3"/>
      <c r="E318" s="3"/>
      <c r="F318" s="3"/>
    </row>
    <row r="319" ht="14.25" customHeight="1">
      <c r="A319" s="3"/>
      <c r="B319" s="3"/>
      <c r="C319" s="3"/>
      <c r="D319" s="3"/>
      <c r="E319" s="3"/>
      <c r="F319" s="3"/>
    </row>
    <row r="320" ht="14.25" customHeight="1">
      <c r="A320" s="3"/>
      <c r="B320" s="3"/>
      <c r="C320" s="3"/>
      <c r="D320" s="3"/>
      <c r="E320" s="3"/>
      <c r="F320" s="3"/>
    </row>
    <row r="321" ht="14.25" customHeight="1">
      <c r="A321" s="3"/>
      <c r="B321" s="3"/>
      <c r="C321" s="3"/>
      <c r="D321" s="3"/>
      <c r="E321" s="3"/>
      <c r="F321" s="3"/>
    </row>
    <row r="322" ht="14.25" customHeight="1">
      <c r="A322" s="3"/>
      <c r="B322" s="3"/>
      <c r="C322" s="3"/>
      <c r="D322" s="3"/>
      <c r="E322" s="3"/>
      <c r="F322" s="3"/>
    </row>
    <row r="323" ht="14.25" customHeight="1">
      <c r="A323" s="3"/>
      <c r="B323" s="3"/>
      <c r="C323" s="3"/>
      <c r="D323" s="3"/>
      <c r="E323" s="3"/>
      <c r="F323" s="3"/>
    </row>
    <row r="324" ht="14.25" customHeight="1">
      <c r="A324" s="3"/>
      <c r="B324" s="3"/>
      <c r="C324" s="3"/>
      <c r="D324" s="3"/>
      <c r="E324" s="3"/>
      <c r="F324" s="3"/>
    </row>
    <row r="325" ht="14.25" customHeight="1">
      <c r="A325" s="3"/>
      <c r="B325" s="3"/>
      <c r="C325" s="3"/>
      <c r="D325" s="3"/>
      <c r="E325" s="3"/>
      <c r="F325" s="3"/>
    </row>
    <row r="326" ht="14.25" customHeight="1">
      <c r="A326" s="3"/>
      <c r="B326" s="3"/>
      <c r="C326" s="3"/>
      <c r="D326" s="3"/>
      <c r="E326" s="3"/>
      <c r="F326" s="3"/>
    </row>
    <row r="327" ht="14.25" customHeight="1">
      <c r="A327" s="3"/>
      <c r="B327" s="3"/>
      <c r="C327" s="3"/>
      <c r="D327" s="3"/>
      <c r="E327" s="3"/>
      <c r="F327" s="3"/>
    </row>
    <row r="328" ht="14.25" customHeight="1">
      <c r="A328" s="3"/>
      <c r="B328" s="3"/>
      <c r="C328" s="3"/>
      <c r="D328" s="3"/>
      <c r="E328" s="3"/>
      <c r="F328" s="3"/>
    </row>
    <row r="329" ht="14.25" customHeight="1">
      <c r="A329" s="3"/>
      <c r="B329" s="3"/>
      <c r="C329" s="3"/>
      <c r="D329" s="3"/>
      <c r="E329" s="3"/>
      <c r="F329" s="3"/>
    </row>
    <row r="330" ht="14.25" customHeight="1">
      <c r="A330" s="3"/>
      <c r="B330" s="3"/>
      <c r="C330" s="3"/>
      <c r="D330" s="3"/>
      <c r="E330" s="3"/>
      <c r="F330" s="3"/>
    </row>
    <row r="331" ht="14.25" customHeight="1">
      <c r="A331" s="3"/>
      <c r="B331" s="3"/>
      <c r="C331" s="3"/>
      <c r="D331" s="3"/>
      <c r="E331" s="3"/>
      <c r="F331" s="3"/>
    </row>
    <row r="332" ht="14.25" customHeight="1">
      <c r="A332" s="3"/>
      <c r="B332" s="3"/>
      <c r="C332" s="3"/>
      <c r="D332" s="3"/>
      <c r="E332" s="3"/>
      <c r="F332" s="3"/>
    </row>
    <row r="333" ht="14.25" customHeight="1">
      <c r="A333" s="3"/>
      <c r="B333" s="3"/>
      <c r="C333" s="3"/>
      <c r="D333" s="3"/>
      <c r="E333" s="3"/>
      <c r="F333" s="3"/>
    </row>
    <row r="334" ht="14.25" customHeight="1">
      <c r="A334" s="3"/>
      <c r="B334" s="3"/>
      <c r="C334" s="3"/>
      <c r="D334" s="3"/>
      <c r="E334" s="3"/>
      <c r="F334" s="3"/>
    </row>
    <row r="335" ht="14.25" customHeight="1">
      <c r="A335" s="3"/>
      <c r="B335" s="3"/>
      <c r="C335" s="3"/>
      <c r="D335" s="3"/>
      <c r="E335" s="3"/>
      <c r="F335" s="3"/>
    </row>
    <row r="336" ht="14.25" customHeight="1">
      <c r="A336" s="3"/>
      <c r="B336" s="3"/>
      <c r="C336" s="3"/>
      <c r="D336" s="3"/>
      <c r="E336" s="3"/>
      <c r="F336" s="3"/>
    </row>
    <row r="337" ht="14.25" customHeight="1">
      <c r="A337" s="3"/>
      <c r="B337" s="3"/>
      <c r="C337" s="3"/>
      <c r="D337" s="3"/>
      <c r="E337" s="3"/>
      <c r="F337" s="3"/>
    </row>
    <row r="338" ht="14.25" customHeight="1">
      <c r="A338" s="3"/>
      <c r="B338" s="3"/>
      <c r="C338" s="3"/>
      <c r="D338" s="3"/>
      <c r="E338" s="3"/>
      <c r="F338" s="3"/>
    </row>
    <row r="339" ht="14.25" customHeight="1">
      <c r="A339" s="3"/>
      <c r="B339" s="3"/>
      <c r="C339" s="3"/>
      <c r="D339" s="3"/>
      <c r="E339" s="3"/>
      <c r="F339" s="3"/>
    </row>
    <row r="340" ht="14.25" customHeight="1">
      <c r="A340" s="3"/>
      <c r="B340" s="3"/>
      <c r="C340" s="3"/>
      <c r="D340" s="3"/>
      <c r="E340" s="3"/>
      <c r="F340" s="3"/>
    </row>
    <row r="341" ht="14.25" customHeight="1">
      <c r="A341" s="3"/>
      <c r="B341" s="3"/>
      <c r="C341" s="3"/>
      <c r="D341" s="3"/>
      <c r="E341" s="3"/>
      <c r="F341" s="3"/>
    </row>
    <row r="342" ht="14.25" customHeight="1">
      <c r="A342" s="3"/>
      <c r="B342" s="3"/>
      <c r="C342" s="3"/>
      <c r="D342" s="3"/>
      <c r="E342" s="3"/>
      <c r="F342" s="3"/>
    </row>
    <row r="343" ht="14.25" customHeight="1">
      <c r="A343" s="3"/>
      <c r="B343" s="3"/>
      <c r="C343" s="3"/>
      <c r="D343" s="3"/>
      <c r="E343" s="3"/>
      <c r="F343" s="3"/>
    </row>
    <row r="344" ht="14.25" customHeight="1">
      <c r="A344" s="3"/>
      <c r="B344" s="3"/>
      <c r="C344" s="3"/>
      <c r="D344" s="3"/>
      <c r="E344" s="3"/>
      <c r="F344" s="3"/>
    </row>
    <row r="345" ht="14.25" customHeight="1">
      <c r="A345" s="3"/>
      <c r="B345" s="3"/>
      <c r="C345" s="3"/>
      <c r="D345" s="3"/>
      <c r="E345" s="3"/>
      <c r="F345" s="3"/>
    </row>
    <row r="346" ht="14.25" customHeight="1">
      <c r="A346" s="3"/>
      <c r="B346" s="3"/>
      <c r="C346" s="3"/>
      <c r="D346" s="3"/>
      <c r="E346" s="3"/>
      <c r="F346" s="3"/>
    </row>
    <row r="347" ht="14.25" customHeight="1">
      <c r="A347" s="3"/>
      <c r="B347" s="3"/>
      <c r="C347" s="3"/>
      <c r="D347" s="3"/>
      <c r="E347" s="3"/>
      <c r="F347" s="3"/>
    </row>
    <row r="348" ht="14.25" customHeight="1">
      <c r="A348" s="3"/>
      <c r="B348" s="3"/>
      <c r="C348" s="3"/>
      <c r="D348" s="3"/>
      <c r="E348" s="3"/>
      <c r="F348" s="3"/>
    </row>
    <row r="349" ht="14.25" customHeight="1">
      <c r="A349" s="3"/>
      <c r="B349" s="3"/>
      <c r="C349" s="3"/>
      <c r="D349" s="3"/>
      <c r="E349" s="3"/>
      <c r="F349" s="3"/>
    </row>
    <row r="350" ht="14.25" customHeight="1">
      <c r="A350" s="3"/>
      <c r="B350" s="3"/>
      <c r="C350" s="3"/>
      <c r="D350" s="3"/>
      <c r="E350" s="3"/>
      <c r="F350" s="3"/>
    </row>
    <row r="351" ht="14.25" customHeight="1">
      <c r="A351" s="3"/>
      <c r="B351" s="3"/>
      <c r="C351" s="3"/>
      <c r="D351" s="3"/>
      <c r="E351" s="3"/>
      <c r="F351" s="3"/>
    </row>
    <row r="352" ht="14.25" customHeight="1">
      <c r="A352" s="3"/>
      <c r="B352" s="3"/>
      <c r="C352" s="3"/>
      <c r="D352" s="3"/>
      <c r="E352" s="3"/>
      <c r="F352" s="3"/>
    </row>
    <row r="353" ht="14.25" customHeight="1">
      <c r="A353" s="3"/>
      <c r="B353" s="3"/>
      <c r="C353" s="3"/>
      <c r="D353" s="3"/>
      <c r="E353" s="3"/>
      <c r="F353" s="3"/>
    </row>
    <row r="354" ht="14.25" customHeight="1">
      <c r="A354" s="3"/>
      <c r="B354" s="3"/>
      <c r="C354" s="3"/>
      <c r="D354" s="3"/>
      <c r="E354" s="3"/>
      <c r="F354" s="3"/>
    </row>
    <row r="355" ht="14.25" customHeight="1">
      <c r="A355" s="3"/>
      <c r="B355" s="3"/>
      <c r="C355" s="3"/>
      <c r="D355" s="3"/>
      <c r="E355" s="3"/>
      <c r="F355" s="3"/>
    </row>
    <row r="356" ht="14.25" customHeight="1">
      <c r="A356" s="3"/>
      <c r="B356" s="3"/>
      <c r="C356" s="3"/>
      <c r="D356" s="3"/>
      <c r="E356" s="3"/>
      <c r="F356" s="3"/>
    </row>
    <row r="357" ht="14.25" customHeight="1">
      <c r="A357" s="3"/>
      <c r="B357" s="3"/>
      <c r="C357" s="3"/>
      <c r="D357" s="3"/>
      <c r="E357" s="3"/>
      <c r="F357" s="3"/>
    </row>
    <row r="358" ht="14.25" customHeight="1">
      <c r="A358" s="3"/>
      <c r="B358" s="3"/>
      <c r="C358" s="3"/>
      <c r="D358" s="3"/>
      <c r="E358" s="3"/>
      <c r="F358" s="3"/>
    </row>
    <row r="359" ht="14.25" customHeight="1">
      <c r="A359" s="3"/>
      <c r="B359" s="3"/>
      <c r="C359" s="3"/>
      <c r="D359" s="3"/>
      <c r="E359" s="3"/>
      <c r="F359" s="3"/>
    </row>
    <row r="360" ht="14.25" customHeight="1">
      <c r="A360" s="3"/>
      <c r="B360" s="3"/>
      <c r="C360" s="3"/>
      <c r="D360" s="3"/>
      <c r="E360" s="3"/>
      <c r="F360" s="3"/>
    </row>
    <row r="361" ht="14.25" customHeight="1">
      <c r="A361" s="3"/>
      <c r="B361" s="3"/>
      <c r="C361" s="3"/>
      <c r="D361" s="3"/>
      <c r="E361" s="3"/>
      <c r="F361" s="3"/>
    </row>
    <row r="362" ht="14.25" customHeight="1">
      <c r="A362" s="3"/>
      <c r="B362" s="3"/>
      <c r="C362" s="3"/>
      <c r="D362" s="3"/>
      <c r="E362" s="3"/>
      <c r="F362" s="3"/>
    </row>
    <row r="363" ht="14.25" customHeight="1">
      <c r="A363" s="3"/>
      <c r="B363" s="3"/>
      <c r="C363" s="3"/>
      <c r="D363" s="3"/>
      <c r="E363" s="3"/>
      <c r="F363" s="3"/>
    </row>
    <row r="364" ht="14.25" customHeight="1">
      <c r="A364" s="3"/>
      <c r="B364" s="3"/>
      <c r="C364" s="3"/>
      <c r="D364" s="3"/>
      <c r="E364" s="3"/>
      <c r="F364" s="3"/>
    </row>
    <row r="365" ht="14.25" customHeight="1">
      <c r="A365" s="3"/>
      <c r="B365" s="3"/>
      <c r="C365" s="3"/>
      <c r="D365" s="3"/>
      <c r="E365" s="3"/>
      <c r="F365" s="3"/>
    </row>
    <row r="366" ht="14.25" customHeight="1">
      <c r="A366" s="3"/>
      <c r="B366" s="3"/>
      <c r="C366" s="3"/>
      <c r="D366" s="3"/>
      <c r="E366" s="3"/>
      <c r="F366" s="3"/>
    </row>
    <row r="367" ht="14.25" customHeight="1">
      <c r="A367" s="3"/>
      <c r="B367" s="3"/>
      <c r="C367" s="3"/>
      <c r="D367" s="3"/>
      <c r="E367" s="3"/>
      <c r="F367" s="3"/>
    </row>
    <row r="368" ht="14.25" customHeight="1">
      <c r="A368" s="3"/>
      <c r="B368" s="3"/>
      <c r="C368" s="3"/>
      <c r="D368" s="3"/>
      <c r="E368" s="3"/>
      <c r="F368" s="3"/>
    </row>
    <row r="369" ht="14.25" customHeight="1">
      <c r="A369" s="3"/>
      <c r="B369" s="3"/>
      <c r="C369" s="3"/>
      <c r="D369" s="3"/>
      <c r="E369" s="3"/>
      <c r="F369" s="3"/>
    </row>
    <row r="370" ht="14.25" customHeight="1">
      <c r="A370" s="3"/>
      <c r="B370" s="3"/>
      <c r="C370" s="3"/>
      <c r="D370" s="3"/>
      <c r="E370" s="3"/>
      <c r="F370" s="3"/>
    </row>
    <row r="371" ht="14.25" customHeight="1">
      <c r="A371" s="3"/>
      <c r="B371" s="3"/>
      <c r="C371" s="3"/>
      <c r="D371" s="3"/>
      <c r="E371" s="3"/>
      <c r="F371" s="3"/>
    </row>
    <row r="372" ht="14.25" customHeight="1">
      <c r="A372" s="3"/>
      <c r="B372" s="3"/>
      <c r="C372" s="3"/>
      <c r="D372" s="3"/>
      <c r="E372" s="3"/>
      <c r="F372" s="3"/>
    </row>
    <row r="373" ht="14.25" customHeight="1">
      <c r="A373" s="3"/>
      <c r="B373" s="3"/>
      <c r="C373" s="3"/>
      <c r="D373" s="3"/>
      <c r="E373" s="3"/>
      <c r="F373" s="3"/>
    </row>
    <row r="374" ht="14.25" customHeight="1">
      <c r="A374" s="3"/>
      <c r="B374" s="3"/>
      <c r="C374" s="3"/>
      <c r="D374" s="3"/>
      <c r="E374" s="3"/>
      <c r="F374" s="3"/>
    </row>
    <row r="375" ht="14.25" customHeight="1">
      <c r="A375" s="3"/>
      <c r="B375" s="3"/>
      <c r="C375" s="3"/>
      <c r="D375" s="3"/>
      <c r="E375" s="3"/>
      <c r="F375" s="3"/>
    </row>
    <row r="376" ht="14.25" customHeight="1">
      <c r="A376" s="3"/>
      <c r="B376" s="3"/>
      <c r="C376" s="3"/>
      <c r="D376" s="3"/>
      <c r="E376" s="3"/>
      <c r="F376" s="3"/>
    </row>
    <row r="377" ht="14.25" customHeight="1">
      <c r="A377" s="3"/>
      <c r="B377" s="3"/>
      <c r="C377" s="3"/>
      <c r="D377" s="3"/>
      <c r="E377" s="3"/>
      <c r="F377" s="3"/>
    </row>
    <row r="378" ht="14.25" customHeight="1">
      <c r="A378" s="3"/>
      <c r="B378" s="3"/>
      <c r="C378" s="3"/>
      <c r="D378" s="3"/>
      <c r="E378" s="3"/>
      <c r="F378" s="3"/>
    </row>
    <row r="379" ht="14.25" customHeight="1">
      <c r="A379" s="3"/>
      <c r="B379" s="3"/>
      <c r="C379" s="3"/>
      <c r="D379" s="3"/>
      <c r="E379" s="3"/>
      <c r="F379" s="3"/>
    </row>
    <row r="380" ht="14.25" customHeight="1">
      <c r="A380" s="3"/>
      <c r="B380" s="3"/>
      <c r="C380" s="3"/>
      <c r="D380" s="3"/>
      <c r="E380" s="3"/>
      <c r="F380" s="3"/>
    </row>
    <row r="381" ht="14.25" customHeight="1">
      <c r="A381" s="3"/>
      <c r="B381" s="3"/>
      <c r="C381" s="3"/>
      <c r="D381" s="3"/>
      <c r="E381" s="3"/>
      <c r="F381" s="3"/>
    </row>
    <row r="382" ht="14.25" customHeight="1">
      <c r="A382" s="3"/>
      <c r="B382" s="3"/>
      <c r="C382" s="3"/>
      <c r="D382" s="3"/>
      <c r="E382" s="3"/>
      <c r="F382" s="3"/>
    </row>
    <row r="383" ht="14.25" customHeight="1">
      <c r="A383" s="3"/>
      <c r="B383" s="3"/>
      <c r="C383" s="3"/>
      <c r="D383" s="3"/>
      <c r="E383" s="3"/>
      <c r="F383" s="3"/>
    </row>
    <row r="384" ht="14.25" customHeight="1">
      <c r="A384" s="3"/>
      <c r="B384" s="3"/>
      <c r="C384" s="3"/>
      <c r="D384" s="3"/>
      <c r="E384" s="3"/>
      <c r="F384" s="3"/>
    </row>
    <row r="385" ht="14.25" customHeight="1">
      <c r="A385" s="3"/>
      <c r="B385" s="3"/>
      <c r="C385" s="3"/>
      <c r="D385" s="3"/>
      <c r="E385" s="3"/>
      <c r="F385" s="3"/>
    </row>
    <row r="386" ht="14.25" customHeight="1">
      <c r="A386" s="3"/>
      <c r="B386" s="3"/>
      <c r="C386" s="3"/>
      <c r="D386" s="3"/>
      <c r="E386" s="3"/>
      <c r="F386" s="3"/>
    </row>
    <row r="387" ht="14.25" customHeight="1">
      <c r="A387" s="3"/>
      <c r="B387" s="3"/>
      <c r="C387" s="3"/>
      <c r="D387" s="3"/>
      <c r="E387" s="3"/>
      <c r="F387" s="3"/>
    </row>
    <row r="388" ht="14.25" customHeight="1">
      <c r="A388" s="3"/>
      <c r="B388" s="3"/>
      <c r="C388" s="3"/>
      <c r="D388" s="3"/>
      <c r="E388" s="3"/>
      <c r="F388" s="3"/>
    </row>
    <row r="389" ht="14.25" customHeight="1">
      <c r="A389" s="3"/>
      <c r="B389" s="3"/>
      <c r="C389" s="3"/>
      <c r="D389" s="3"/>
      <c r="E389" s="3"/>
      <c r="F389" s="3"/>
    </row>
    <row r="390" ht="14.25" customHeight="1">
      <c r="A390" s="3"/>
      <c r="B390" s="3"/>
      <c r="C390" s="3"/>
      <c r="D390" s="3"/>
      <c r="E390" s="3"/>
      <c r="F390" s="3"/>
    </row>
    <row r="391" ht="14.25" customHeight="1">
      <c r="A391" s="3"/>
      <c r="B391" s="3"/>
      <c r="C391" s="3"/>
      <c r="D391" s="3"/>
      <c r="E391" s="3"/>
      <c r="F391" s="3"/>
    </row>
    <row r="392" ht="14.25" customHeight="1">
      <c r="A392" s="3"/>
      <c r="B392" s="3"/>
      <c r="C392" s="3"/>
      <c r="D392" s="3"/>
      <c r="E392" s="3"/>
      <c r="F392" s="3"/>
    </row>
    <row r="393" ht="14.25" customHeight="1">
      <c r="A393" s="3"/>
      <c r="B393" s="3"/>
      <c r="C393" s="3"/>
      <c r="D393" s="3"/>
      <c r="E393" s="3"/>
      <c r="F393" s="3"/>
    </row>
    <row r="394" ht="14.25" customHeight="1">
      <c r="A394" s="3"/>
      <c r="B394" s="3"/>
      <c r="C394" s="3"/>
      <c r="D394" s="3"/>
      <c r="E394" s="3"/>
      <c r="F394" s="3"/>
    </row>
    <row r="395" ht="14.25" customHeight="1">
      <c r="A395" s="3"/>
      <c r="B395" s="3"/>
      <c r="C395" s="3"/>
      <c r="D395" s="3"/>
      <c r="E395" s="3"/>
      <c r="F395" s="3"/>
    </row>
    <row r="396" ht="14.25" customHeight="1">
      <c r="A396" s="3"/>
      <c r="B396" s="3"/>
      <c r="C396" s="3"/>
      <c r="D396" s="3"/>
      <c r="E396" s="3"/>
      <c r="F396" s="3"/>
    </row>
    <row r="397" ht="14.25" customHeight="1">
      <c r="A397" s="3"/>
      <c r="B397" s="3"/>
      <c r="C397" s="3"/>
      <c r="D397" s="3"/>
      <c r="E397" s="3"/>
      <c r="F397" s="3"/>
    </row>
    <row r="398" ht="14.25" customHeight="1">
      <c r="A398" s="3"/>
      <c r="B398" s="3"/>
      <c r="C398" s="3"/>
      <c r="D398" s="3"/>
      <c r="E398" s="3"/>
      <c r="F398" s="3"/>
    </row>
    <row r="399" ht="14.25" customHeight="1">
      <c r="A399" s="3"/>
      <c r="B399" s="3"/>
      <c r="C399" s="3"/>
      <c r="D399" s="3"/>
      <c r="E399" s="3"/>
      <c r="F399" s="3"/>
    </row>
    <row r="400" ht="14.25" customHeight="1">
      <c r="A400" s="3"/>
      <c r="B400" s="3"/>
      <c r="C400" s="3"/>
      <c r="D400" s="3"/>
      <c r="E400" s="3"/>
      <c r="F400" s="3"/>
    </row>
    <row r="401" ht="14.25" customHeight="1">
      <c r="A401" s="3"/>
      <c r="B401" s="3"/>
      <c r="C401" s="3"/>
      <c r="D401" s="3"/>
      <c r="E401" s="3"/>
      <c r="F401" s="3"/>
    </row>
    <row r="402" ht="14.25" customHeight="1">
      <c r="A402" s="3"/>
      <c r="B402" s="3"/>
      <c r="C402" s="3"/>
      <c r="D402" s="3"/>
      <c r="E402" s="3"/>
      <c r="F402" s="3"/>
    </row>
    <row r="403" ht="14.25" customHeight="1">
      <c r="A403" s="3"/>
      <c r="B403" s="3"/>
      <c r="C403" s="3"/>
      <c r="D403" s="3"/>
      <c r="E403" s="3"/>
      <c r="F403" s="3"/>
    </row>
    <row r="404" ht="14.25" customHeight="1">
      <c r="A404" s="3"/>
      <c r="B404" s="3"/>
      <c r="C404" s="3"/>
      <c r="D404" s="3"/>
      <c r="E404" s="3"/>
      <c r="F404" s="3"/>
    </row>
    <row r="405" ht="14.25" customHeight="1">
      <c r="A405" s="3"/>
      <c r="B405" s="3"/>
      <c r="C405" s="3"/>
      <c r="D405" s="3"/>
      <c r="E405" s="3"/>
      <c r="F405" s="3"/>
    </row>
    <row r="406" ht="14.25" customHeight="1">
      <c r="A406" s="3"/>
      <c r="B406" s="3"/>
      <c r="C406" s="3"/>
      <c r="D406" s="3"/>
      <c r="E406" s="3"/>
      <c r="F406" s="3"/>
    </row>
    <row r="407" ht="14.25" customHeight="1">
      <c r="A407" s="3"/>
      <c r="B407" s="3"/>
      <c r="C407" s="3"/>
      <c r="D407" s="3"/>
      <c r="E407" s="3"/>
      <c r="F407" s="3"/>
    </row>
    <row r="408" ht="14.25" customHeight="1">
      <c r="A408" s="3"/>
      <c r="B408" s="3"/>
      <c r="C408" s="3"/>
      <c r="D408" s="3"/>
      <c r="E408" s="3"/>
      <c r="F408" s="3"/>
    </row>
    <row r="409" ht="14.25" customHeight="1">
      <c r="A409" s="3"/>
      <c r="B409" s="3"/>
      <c r="C409" s="3"/>
      <c r="D409" s="3"/>
      <c r="E409" s="3"/>
      <c r="F409" s="3"/>
    </row>
    <row r="410" ht="14.25" customHeight="1">
      <c r="A410" s="3"/>
      <c r="B410" s="3"/>
      <c r="C410" s="3"/>
      <c r="D410" s="3"/>
      <c r="E410" s="3"/>
      <c r="F410" s="3"/>
    </row>
    <row r="411" ht="14.25" customHeight="1">
      <c r="A411" s="3"/>
      <c r="B411" s="3"/>
      <c r="C411" s="3"/>
      <c r="D411" s="3"/>
      <c r="E411" s="3"/>
      <c r="F411" s="3"/>
    </row>
    <row r="412" ht="14.25" customHeight="1">
      <c r="A412" s="3"/>
      <c r="B412" s="3"/>
      <c r="C412" s="3"/>
      <c r="D412" s="3"/>
      <c r="E412" s="3"/>
      <c r="F412" s="3"/>
    </row>
    <row r="413" ht="14.25" customHeight="1">
      <c r="A413" s="3"/>
      <c r="B413" s="3"/>
      <c r="C413" s="3"/>
      <c r="D413" s="3"/>
      <c r="E413" s="3"/>
      <c r="F413" s="3"/>
    </row>
    <row r="414" ht="14.25" customHeight="1">
      <c r="A414" s="3"/>
      <c r="B414" s="3"/>
      <c r="C414" s="3"/>
      <c r="D414" s="3"/>
      <c r="E414" s="3"/>
      <c r="F414" s="3"/>
    </row>
    <row r="415" ht="14.25" customHeight="1">
      <c r="A415" s="3"/>
      <c r="B415" s="3"/>
      <c r="C415" s="3"/>
      <c r="D415" s="3"/>
      <c r="E415" s="3"/>
      <c r="F415" s="3"/>
    </row>
    <row r="416" ht="14.25" customHeight="1">
      <c r="A416" s="3"/>
      <c r="B416" s="3"/>
      <c r="C416" s="3"/>
      <c r="D416" s="3"/>
      <c r="E416" s="3"/>
      <c r="F416" s="3"/>
    </row>
    <row r="417" ht="14.25" customHeight="1">
      <c r="A417" s="3"/>
      <c r="B417" s="3"/>
      <c r="C417" s="3"/>
      <c r="D417" s="3"/>
      <c r="E417" s="3"/>
      <c r="F417" s="3"/>
    </row>
    <row r="418" ht="14.25" customHeight="1">
      <c r="A418" s="3"/>
      <c r="B418" s="3"/>
      <c r="C418" s="3"/>
      <c r="D418" s="3"/>
      <c r="E418" s="3"/>
      <c r="F418" s="3"/>
    </row>
    <row r="419" ht="14.25" customHeight="1">
      <c r="A419" s="3"/>
      <c r="B419" s="3"/>
      <c r="C419" s="3"/>
      <c r="D419" s="3"/>
      <c r="E419" s="3"/>
      <c r="F419" s="3"/>
    </row>
    <row r="420" ht="14.25" customHeight="1">
      <c r="A420" s="3"/>
      <c r="B420" s="3"/>
      <c r="C420" s="3"/>
      <c r="D420" s="3"/>
      <c r="E420" s="3"/>
      <c r="F420" s="3"/>
    </row>
    <row r="421" ht="14.25" customHeight="1">
      <c r="A421" s="3"/>
      <c r="B421" s="3"/>
      <c r="C421" s="3"/>
      <c r="D421" s="3"/>
      <c r="E421" s="3"/>
      <c r="F421" s="3"/>
    </row>
    <row r="422" ht="14.25" customHeight="1">
      <c r="A422" s="3"/>
      <c r="B422" s="3"/>
      <c r="C422" s="3"/>
      <c r="D422" s="3"/>
      <c r="E422" s="3"/>
      <c r="F422" s="3"/>
    </row>
    <row r="423" ht="14.25" customHeight="1">
      <c r="A423" s="3"/>
      <c r="B423" s="3"/>
      <c r="C423" s="3"/>
      <c r="D423" s="3"/>
      <c r="E423" s="3"/>
      <c r="F423" s="3"/>
    </row>
    <row r="424" ht="14.25" customHeight="1">
      <c r="A424" s="3"/>
      <c r="B424" s="3"/>
      <c r="C424" s="3"/>
      <c r="D424" s="3"/>
      <c r="E424" s="3"/>
      <c r="F424" s="3"/>
    </row>
    <row r="425" ht="14.25" customHeight="1">
      <c r="A425" s="3"/>
      <c r="B425" s="3"/>
      <c r="C425" s="3"/>
      <c r="D425" s="3"/>
      <c r="E425" s="3"/>
      <c r="F425" s="3"/>
    </row>
    <row r="426" ht="14.25" customHeight="1">
      <c r="A426" s="3"/>
      <c r="B426" s="3"/>
      <c r="C426" s="3"/>
      <c r="D426" s="3"/>
      <c r="E426" s="3"/>
      <c r="F426" s="3"/>
    </row>
    <row r="427" ht="14.25" customHeight="1">
      <c r="A427" s="3"/>
      <c r="B427" s="3"/>
      <c r="C427" s="3"/>
      <c r="D427" s="3"/>
      <c r="E427" s="3"/>
      <c r="F427" s="3"/>
    </row>
    <row r="428" ht="14.25" customHeight="1">
      <c r="A428" s="3"/>
      <c r="B428" s="3"/>
      <c r="C428" s="3"/>
      <c r="D428" s="3"/>
      <c r="E428" s="3"/>
      <c r="F428" s="3"/>
    </row>
    <row r="429" ht="14.25" customHeight="1">
      <c r="A429" s="3"/>
      <c r="B429" s="3"/>
      <c r="C429" s="3"/>
      <c r="D429" s="3"/>
      <c r="E429" s="3"/>
      <c r="F429" s="3"/>
    </row>
    <row r="430" ht="14.25" customHeight="1">
      <c r="A430" s="3"/>
      <c r="B430" s="3"/>
      <c r="C430" s="3"/>
      <c r="D430" s="3"/>
      <c r="E430" s="3"/>
      <c r="F430" s="3"/>
    </row>
    <row r="431" ht="14.25" customHeight="1">
      <c r="A431" s="3"/>
      <c r="B431" s="3"/>
      <c r="C431" s="3"/>
      <c r="D431" s="3"/>
      <c r="E431" s="3"/>
      <c r="F431" s="3"/>
    </row>
    <row r="432" ht="14.25" customHeight="1">
      <c r="A432" s="3"/>
      <c r="B432" s="3"/>
      <c r="C432" s="3"/>
      <c r="D432" s="3"/>
      <c r="E432" s="3"/>
      <c r="F432" s="3"/>
    </row>
    <row r="433" ht="14.25" customHeight="1">
      <c r="A433" s="3"/>
      <c r="B433" s="3"/>
      <c r="C433" s="3"/>
      <c r="D433" s="3"/>
      <c r="E433" s="3"/>
      <c r="F433" s="3"/>
    </row>
    <row r="434" ht="14.25" customHeight="1">
      <c r="A434" s="3"/>
      <c r="B434" s="3"/>
      <c r="C434" s="3"/>
      <c r="D434" s="3"/>
      <c r="E434" s="3"/>
      <c r="F434" s="3"/>
    </row>
    <row r="435" ht="14.25" customHeight="1">
      <c r="A435" s="3"/>
      <c r="B435" s="3"/>
      <c r="C435" s="3"/>
      <c r="D435" s="3"/>
      <c r="E435" s="3"/>
      <c r="F435" s="3"/>
    </row>
    <row r="436" ht="14.25" customHeight="1">
      <c r="A436" s="3"/>
      <c r="B436" s="3"/>
      <c r="C436" s="3"/>
      <c r="D436" s="3"/>
      <c r="E436" s="3"/>
      <c r="F436" s="3"/>
    </row>
    <row r="437" ht="14.25" customHeight="1">
      <c r="A437" s="3"/>
      <c r="B437" s="3"/>
      <c r="C437" s="3"/>
      <c r="D437" s="3"/>
      <c r="E437" s="3"/>
      <c r="F437" s="3"/>
    </row>
    <row r="438" ht="14.25" customHeight="1">
      <c r="A438" s="3"/>
      <c r="B438" s="3"/>
      <c r="C438" s="3"/>
      <c r="D438" s="3"/>
      <c r="E438" s="3"/>
      <c r="F438" s="3"/>
    </row>
    <row r="439" ht="14.25" customHeight="1">
      <c r="A439" s="3"/>
      <c r="B439" s="3"/>
      <c r="C439" s="3"/>
      <c r="D439" s="3"/>
      <c r="E439" s="3"/>
      <c r="F439" s="3"/>
    </row>
    <row r="440" ht="14.25" customHeight="1">
      <c r="A440" s="3"/>
      <c r="B440" s="3"/>
      <c r="C440" s="3"/>
      <c r="D440" s="3"/>
      <c r="E440" s="3"/>
      <c r="F440" s="3"/>
    </row>
    <row r="441" ht="14.25" customHeight="1">
      <c r="A441" s="3"/>
      <c r="B441" s="3"/>
      <c r="C441" s="3"/>
      <c r="D441" s="3"/>
      <c r="E441" s="3"/>
      <c r="F441" s="3"/>
    </row>
    <row r="442" ht="14.25" customHeight="1">
      <c r="A442" s="3"/>
      <c r="B442" s="3"/>
      <c r="C442" s="3"/>
      <c r="D442" s="3"/>
      <c r="E442" s="3"/>
      <c r="F442" s="3"/>
    </row>
    <row r="443" ht="14.25" customHeight="1">
      <c r="A443" s="3"/>
      <c r="B443" s="3"/>
      <c r="C443" s="3"/>
      <c r="D443" s="3"/>
      <c r="E443" s="3"/>
      <c r="F443" s="3"/>
    </row>
    <row r="444" ht="14.25" customHeight="1">
      <c r="A444" s="3"/>
      <c r="B444" s="3"/>
      <c r="C444" s="3"/>
      <c r="D444" s="3"/>
      <c r="E444" s="3"/>
      <c r="F444" s="3"/>
    </row>
    <row r="445" ht="14.25" customHeight="1">
      <c r="A445" s="3"/>
      <c r="B445" s="3"/>
      <c r="C445" s="3"/>
      <c r="D445" s="3"/>
      <c r="E445" s="3"/>
      <c r="F445" s="3"/>
    </row>
    <row r="446" ht="14.25" customHeight="1">
      <c r="A446" s="3"/>
      <c r="B446" s="3"/>
      <c r="C446" s="3"/>
      <c r="D446" s="3"/>
      <c r="E446" s="3"/>
      <c r="F446" s="3"/>
    </row>
    <row r="447" ht="14.25" customHeight="1">
      <c r="A447" s="3"/>
      <c r="B447" s="3"/>
      <c r="C447" s="3"/>
      <c r="D447" s="3"/>
      <c r="E447" s="3"/>
      <c r="F447" s="3"/>
    </row>
    <row r="448" ht="14.25" customHeight="1">
      <c r="A448" s="3"/>
      <c r="B448" s="3"/>
      <c r="C448" s="3"/>
      <c r="D448" s="3"/>
      <c r="E448" s="3"/>
      <c r="F448" s="3"/>
    </row>
    <row r="449" ht="14.25" customHeight="1">
      <c r="A449" s="3"/>
      <c r="B449" s="3"/>
      <c r="C449" s="3"/>
      <c r="D449" s="3"/>
      <c r="E449" s="3"/>
      <c r="F449" s="3"/>
    </row>
    <row r="450" ht="14.25" customHeight="1">
      <c r="A450" s="3"/>
      <c r="B450" s="3"/>
      <c r="C450" s="3"/>
      <c r="D450" s="3"/>
      <c r="E450" s="3"/>
      <c r="F450" s="3"/>
    </row>
    <row r="451" ht="14.25" customHeight="1">
      <c r="A451" s="3"/>
      <c r="B451" s="3"/>
      <c r="C451" s="3"/>
      <c r="D451" s="3"/>
      <c r="E451" s="3"/>
      <c r="F451" s="3"/>
    </row>
    <row r="452" ht="14.25" customHeight="1">
      <c r="A452" s="3"/>
      <c r="B452" s="3"/>
      <c r="C452" s="3"/>
      <c r="D452" s="3"/>
      <c r="E452" s="3"/>
      <c r="F452" s="3"/>
    </row>
    <row r="453" ht="14.25" customHeight="1">
      <c r="A453" s="3"/>
      <c r="B453" s="3"/>
      <c r="C453" s="3"/>
      <c r="D453" s="3"/>
      <c r="E453" s="3"/>
      <c r="F453" s="3"/>
    </row>
    <row r="454" ht="14.25" customHeight="1">
      <c r="A454" s="3"/>
      <c r="B454" s="3"/>
      <c r="C454" s="3"/>
      <c r="D454" s="3"/>
      <c r="E454" s="3"/>
      <c r="F454" s="3"/>
    </row>
    <row r="455" ht="14.25" customHeight="1">
      <c r="A455" s="3"/>
      <c r="B455" s="3"/>
      <c r="C455" s="3"/>
      <c r="D455" s="3"/>
      <c r="E455" s="3"/>
      <c r="F455" s="3"/>
    </row>
    <row r="456" ht="14.25" customHeight="1">
      <c r="A456" s="3"/>
      <c r="B456" s="3"/>
      <c r="C456" s="3"/>
      <c r="D456" s="3"/>
      <c r="E456" s="3"/>
      <c r="F456" s="3"/>
    </row>
    <row r="457" ht="14.25" customHeight="1">
      <c r="A457" s="3"/>
      <c r="B457" s="3"/>
      <c r="C457" s="3"/>
      <c r="D457" s="3"/>
      <c r="E457" s="3"/>
      <c r="F457" s="3"/>
    </row>
    <row r="458" ht="14.25" customHeight="1">
      <c r="A458" s="3"/>
      <c r="B458" s="3"/>
      <c r="C458" s="3"/>
      <c r="D458" s="3"/>
      <c r="E458" s="3"/>
      <c r="F458" s="3"/>
    </row>
    <row r="459" ht="14.25" customHeight="1">
      <c r="A459" s="3"/>
      <c r="B459" s="3"/>
      <c r="C459" s="3"/>
      <c r="D459" s="3"/>
      <c r="E459" s="3"/>
      <c r="F459" s="3"/>
    </row>
    <row r="460" ht="14.25" customHeight="1">
      <c r="A460" s="3"/>
      <c r="B460" s="3"/>
      <c r="C460" s="3"/>
      <c r="D460" s="3"/>
      <c r="E460" s="3"/>
      <c r="F460" s="3"/>
    </row>
    <row r="461" ht="14.25" customHeight="1">
      <c r="A461" s="3"/>
      <c r="B461" s="3"/>
      <c r="C461" s="3"/>
      <c r="D461" s="3"/>
      <c r="E461" s="3"/>
      <c r="F461" s="3"/>
    </row>
    <row r="462" ht="14.25" customHeight="1">
      <c r="A462" s="3"/>
      <c r="B462" s="3"/>
      <c r="C462" s="3"/>
      <c r="D462" s="3"/>
      <c r="E462" s="3"/>
      <c r="F462" s="3"/>
    </row>
    <row r="463" ht="14.25" customHeight="1">
      <c r="A463" s="3"/>
      <c r="B463" s="3"/>
      <c r="C463" s="3"/>
      <c r="D463" s="3"/>
      <c r="E463" s="3"/>
      <c r="F463" s="3"/>
    </row>
    <row r="464" ht="14.25" customHeight="1">
      <c r="A464" s="3"/>
      <c r="B464" s="3"/>
      <c r="C464" s="3"/>
      <c r="D464" s="3"/>
      <c r="E464" s="3"/>
      <c r="F464" s="3"/>
    </row>
    <row r="465" ht="14.25" customHeight="1">
      <c r="A465" s="3"/>
      <c r="B465" s="3"/>
      <c r="C465" s="3"/>
      <c r="D465" s="3"/>
      <c r="E465" s="3"/>
      <c r="F465" s="3"/>
    </row>
    <row r="466" ht="14.25" customHeight="1">
      <c r="A466" s="3"/>
      <c r="B466" s="3"/>
      <c r="C466" s="3"/>
      <c r="D466" s="3"/>
      <c r="E466" s="3"/>
      <c r="F466" s="3"/>
    </row>
    <row r="467" ht="14.25" customHeight="1">
      <c r="A467" s="3"/>
      <c r="B467" s="3"/>
      <c r="C467" s="3"/>
      <c r="D467" s="3"/>
      <c r="E467" s="3"/>
      <c r="F467" s="3"/>
    </row>
    <row r="468" ht="14.25" customHeight="1">
      <c r="A468" s="3"/>
      <c r="B468" s="3"/>
      <c r="C468" s="3"/>
      <c r="D468" s="3"/>
      <c r="E468" s="3"/>
      <c r="F468" s="3"/>
    </row>
    <row r="469" ht="14.25" customHeight="1">
      <c r="A469" s="3"/>
      <c r="B469" s="3"/>
      <c r="C469" s="3"/>
      <c r="D469" s="3"/>
      <c r="E469" s="3"/>
      <c r="F469" s="3"/>
    </row>
    <row r="470" ht="14.25" customHeight="1">
      <c r="A470" s="3"/>
      <c r="B470" s="3"/>
      <c r="C470" s="3"/>
      <c r="D470" s="3"/>
      <c r="E470" s="3"/>
      <c r="F470" s="3"/>
    </row>
    <row r="471" ht="14.25" customHeight="1">
      <c r="A471" s="3"/>
      <c r="B471" s="3"/>
      <c r="C471" s="3"/>
      <c r="D471" s="3"/>
      <c r="E471" s="3"/>
      <c r="F471" s="3"/>
    </row>
    <row r="472" ht="14.25" customHeight="1">
      <c r="A472" s="3"/>
      <c r="B472" s="3"/>
      <c r="C472" s="3"/>
      <c r="D472" s="3"/>
      <c r="E472" s="3"/>
      <c r="F472" s="3"/>
    </row>
    <row r="473" ht="14.25" customHeight="1">
      <c r="A473" s="3"/>
      <c r="B473" s="3"/>
      <c r="C473" s="3"/>
      <c r="D473" s="3"/>
      <c r="E473" s="3"/>
      <c r="F473" s="3"/>
    </row>
    <row r="474" ht="14.25" customHeight="1">
      <c r="A474" s="3"/>
      <c r="B474" s="3"/>
      <c r="C474" s="3"/>
      <c r="D474" s="3"/>
      <c r="E474" s="3"/>
      <c r="F474" s="3"/>
    </row>
    <row r="475" ht="14.25" customHeight="1">
      <c r="A475" s="3"/>
      <c r="B475" s="3"/>
      <c r="C475" s="3"/>
      <c r="D475" s="3"/>
      <c r="E475" s="3"/>
      <c r="F475" s="3"/>
    </row>
    <row r="476" ht="14.25" customHeight="1">
      <c r="A476" s="3"/>
      <c r="B476" s="3"/>
      <c r="C476" s="3"/>
      <c r="D476" s="3"/>
      <c r="E476" s="3"/>
      <c r="F476" s="3"/>
    </row>
    <row r="477" ht="14.25" customHeight="1">
      <c r="A477" s="3"/>
      <c r="B477" s="3"/>
      <c r="C477" s="3"/>
      <c r="D477" s="3"/>
      <c r="E477" s="3"/>
      <c r="F477" s="3"/>
    </row>
    <row r="478" ht="14.25" customHeight="1">
      <c r="A478" s="3"/>
      <c r="B478" s="3"/>
      <c r="C478" s="3"/>
      <c r="D478" s="3"/>
      <c r="E478" s="3"/>
      <c r="F478" s="3"/>
    </row>
    <row r="479" ht="14.25" customHeight="1">
      <c r="A479" s="3"/>
      <c r="B479" s="3"/>
      <c r="C479" s="3"/>
      <c r="D479" s="3"/>
      <c r="E479" s="3"/>
      <c r="F479" s="3"/>
    </row>
    <row r="480" ht="14.25" customHeight="1">
      <c r="A480" s="3"/>
      <c r="B480" s="3"/>
      <c r="C480" s="3"/>
      <c r="D480" s="3"/>
      <c r="E480" s="3"/>
      <c r="F480" s="3"/>
    </row>
    <row r="481" ht="14.25" customHeight="1">
      <c r="A481" s="3"/>
      <c r="B481" s="3"/>
      <c r="C481" s="3"/>
      <c r="D481" s="3"/>
      <c r="E481" s="3"/>
      <c r="F481" s="3"/>
    </row>
    <row r="482" ht="14.25" customHeight="1">
      <c r="A482" s="3"/>
      <c r="B482" s="3"/>
      <c r="C482" s="3"/>
      <c r="D482" s="3"/>
      <c r="E482" s="3"/>
      <c r="F482" s="3"/>
    </row>
    <row r="483" ht="14.25" customHeight="1">
      <c r="A483" s="3"/>
      <c r="B483" s="3"/>
      <c r="C483" s="3"/>
      <c r="D483" s="3"/>
      <c r="E483" s="3"/>
      <c r="F483" s="3"/>
    </row>
    <row r="484" ht="14.25" customHeight="1">
      <c r="A484" s="3"/>
      <c r="B484" s="3"/>
      <c r="C484" s="3"/>
      <c r="D484" s="3"/>
      <c r="E484" s="3"/>
      <c r="F484" s="3"/>
    </row>
    <row r="485" ht="14.25" customHeight="1">
      <c r="A485" s="3"/>
      <c r="B485" s="3"/>
      <c r="C485" s="3"/>
      <c r="D485" s="3"/>
      <c r="E485" s="3"/>
      <c r="F485" s="3"/>
    </row>
    <row r="486" ht="14.25" customHeight="1">
      <c r="A486" s="3"/>
      <c r="B486" s="3"/>
      <c r="C486" s="3"/>
      <c r="D486" s="3"/>
      <c r="E486" s="3"/>
      <c r="F486" s="3"/>
    </row>
    <row r="487" ht="14.25" customHeight="1">
      <c r="A487" s="3"/>
      <c r="B487" s="3"/>
      <c r="C487" s="3"/>
      <c r="D487" s="3"/>
      <c r="E487" s="3"/>
      <c r="F487" s="3"/>
    </row>
    <row r="488" ht="14.25" customHeight="1">
      <c r="A488" s="3"/>
      <c r="B488" s="3"/>
      <c r="C488" s="3"/>
      <c r="D488" s="3"/>
      <c r="E488" s="3"/>
      <c r="F488" s="3"/>
    </row>
    <row r="489" ht="14.25" customHeight="1">
      <c r="A489" s="3"/>
      <c r="B489" s="3"/>
      <c r="C489" s="3"/>
      <c r="D489" s="3"/>
      <c r="E489" s="3"/>
      <c r="F489" s="3"/>
    </row>
    <row r="490" ht="14.25" customHeight="1">
      <c r="A490" s="3"/>
      <c r="B490" s="3"/>
      <c r="C490" s="3"/>
      <c r="D490" s="3"/>
      <c r="E490" s="3"/>
      <c r="F490" s="3"/>
    </row>
    <row r="491" ht="14.25" customHeight="1">
      <c r="A491" s="3"/>
      <c r="B491" s="3"/>
      <c r="C491" s="3"/>
      <c r="D491" s="3"/>
      <c r="E491" s="3"/>
      <c r="F491" s="3"/>
    </row>
    <row r="492" ht="14.25" customHeight="1">
      <c r="A492" s="3"/>
      <c r="B492" s="3"/>
      <c r="C492" s="3"/>
      <c r="D492" s="3"/>
      <c r="E492" s="3"/>
      <c r="F492" s="3"/>
    </row>
    <row r="493" ht="14.25" customHeight="1">
      <c r="A493" s="3"/>
      <c r="B493" s="3"/>
      <c r="C493" s="3"/>
      <c r="D493" s="3"/>
      <c r="E493" s="3"/>
      <c r="F493" s="3"/>
    </row>
    <row r="494" ht="14.25" customHeight="1">
      <c r="A494" s="3"/>
      <c r="B494" s="3"/>
      <c r="C494" s="3"/>
      <c r="D494" s="3"/>
      <c r="E494" s="3"/>
      <c r="F494" s="3"/>
    </row>
    <row r="495" ht="14.25" customHeight="1">
      <c r="A495" s="3"/>
      <c r="B495" s="3"/>
      <c r="C495" s="3"/>
      <c r="D495" s="3"/>
      <c r="E495" s="3"/>
      <c r="F495" s="3"/>
    </row>
    <row r="496" ht="14.25" customHeight="1">
      <c r="A496" s="3"/>
      <c r="B496" s="3"/>
      <c r="C496" s="3"/>
      <c r="D496" s="3"/>
      <c r="E496" s="3"/>
      <c r="F496" s="3"/>
    </row>
    <row r="497" ht="14.25" customHeight="1">
      <c r="A497" s="3"/>
      <c r="B497" s="3"/>
      <c r="C497" s="3"/>
      <c r="D497" s="3"/>
      <c r="E497" s="3"/>
      <c r="F497" s="3"/>
    </row>
    <row r="498" ht="14.25" customHeight="1">
      <c r="A498" s="3"/>
      <c r="B498" s="3"/>
      <c r="C498" s="3"/>
      <c r="D498" s="3"/>
      <c r="E498" s="3"/>
      <c r="F498" s="3"/>
    </row>
    <row r="499" ht="14.25" customHeight="1">
      <c r="A499" s="3"/>
      <c r="B499" s="3"/>
      <c r="C499" s="3"/>
      <c r="D499" s="3"/>
      <c r="E499" s="3"/>
      <c r="F499" s="3"/>
    </row>
    <row r="500" ht="14.25" customHeight="1">
      <c r="A500" s="3"/>
      <c r="B500" s="3"/>
      <c r="C500" s="3"/>
      <c r="D500" s="3"/>
      <c r="E500" s="3"/>
      <c r="F500" s="3"/>
    </row>
    <row r="501" ht="14.25" customHeight="1">
      <c r="A501" s="3"/>
      <c r="B501" s="3"/>
      <c r="C501" s="3"/>
      <c r="D501" s="3"/>
      <c r="E501" s="3"/>
      <c r="F501" s="3"/>
    </row>
    <row r="502" ht="14.25" customHeight="1">
      <c r="A502" s="3"/>
      <c r="B502" s="3"/>
      <c r="C502" s="3"/>
      <c r="D502" s="3"/>
      <c r="E502" s="3"/>
      <c r="F502" s="3"/>
    </row>
    <row r="503" ht="14.25" customHeight="1">
      <c r="A503" s="3"/>
      <c r="B503" s="3"/>
      <c r="C503" s="3"/>
      <c r="D503" s="3"/>
      <c r="E503" s="3"/>
      <c r="F503" s="3"/>
    </row>
    <row r="504" ht="14.25" customHeight="1">
      <c r="A504" s="3"/>
      <c r="B504" s="3"/>
      <c r="C504" s="3"/>
      <c r="D504" s="3"/>
      <c r="E504" s="3"/>
      <c r="F504" s="3"/>
    </row>
    <row r="505" ht="14.25" customHeight="1">
      <c r="A505" s="3"/>
      <c r="B505" s="3"/>
      <c r="C505" s="3"/>
      <c r="D505" s="3"/>
      <c r="E505" s="3"/>
      <c r="F505" s="3"/>
    </row>
    <row r="506" ht="14.25" customHeight="1">
      <c r="A506" s="3"/>
      <c r="B506" s="3"/>
      <c r="C506" s="3"/>
      <c r="D506" s="3"/>
      <c r="E506" s="3"/>
      <c r="F506" s="3"/>
    </row>
    <row r="507" ht="14.25" customHeight="1">
      <c r="A507" s="3"/>
      <c r="B507" s="3"/>
      <c r="C507" s="3"/>
      <c r="D507" s="3"/>
      <c r="E507" s="3"/>
      <c r="F507" s="3"/>
    </row>
    <row r="508" ht="14.25" customHeight="1">
      <c r="A508" s="3"/>
      <c r="B508" s="3"/>
      <c r="C508" s="3"/>
      <c r="D508" s="3"/>
      <c r="E508" s="3"/>
      <c r="F508" s="3"/>
    </row>
    <row r="509" ht="14.25" customHeight="1">
      <c r="A509" s="3"/>
      <c r="B509" s="3"/>
      <c r="C509" s="3"/>
      <c r="D509" s="3"/>
      <c r="E509" s="3"/>
      <c r="F509" s="3"/>
    </row>
    <row r="510" ht="14.25" customHeight="1">
      <c r="A510" s="3"/>
      <c r="B510" s="3"/>
      <c r="C510" s="3"/>
      <c r="D510" s="3"/>
      <c r="E510" s="3"/>
      <c r="F510" s="3"/>
    </row>
    <row r="511" ht="14.25" customHeight="1">
      <c r="A511" s="3"/>
      <c r="B511" s="3"/>
      <c r="C511" s="3"/>
      <c r="D511" s="3"/>
      <c r="E511" s="3"/>
      <c r="F511" s="3"/>
    </row>
    <row r="512" ht="14.25" customHeight="1">
      <c r="A512" s="3"/>
      <c r="B512" s="3"/>
      <c r="C512" s="3"/>
      <c r="D512" s="3"/>
      <c r="E512" s="3"/>
      <c r="F512" s="3"/>
    </row>
    <row r="513" ht="14.25" customHeight="1">
      <c r="A513" s="3"/>
      <c r="B513" s="3"/>
      <c r="C513" s="3"/>
      <c r="D513" s="3"/>
      <c r="E513" s="3"/>
      <c r="F513" s="3"/>
    </row>
    <row r="514" ht="14.25" customHeight="1">
      <c r="A514" s="3"/>
      <c r="B514" s="3"/>
      <c r="C514" s="3"/>
      <c r="D514" s="3"/>
      <c r="E514" s="3"/>
      <c r="F514" s="3"/>
    </row>
    <row r="515" ht="14.25" customHeight="1">
      <c r="A515" s="3"/>
      <c r="B515" s="3"/>
      <c r="C515" s="3"/>
      <c r="D515" s="3"/>
      <c r="E515" s="3"/>
      <c r="F515" s="3"/>
    </row>
    <row r="516" ht="14.25" customHeight="1">
      <c r="A516" s="3"/>
      <c r="B516" s="3"/>
      <c r="C516" s="3"/>
      <c r="D516" s="3"/>
      <c r="E516" s="3"/>
      <c r="F516" s="3"/>
    </row>
    <row r="517" ht="14.25" customHeight="1">
      <c r="A517" s="3"/>
      <c r="B517" s="3"/>
      <c r="C517" s="3"/>
      <c r="D517" s="3"/>
      <c r="E517" s="3"/>
      <c r="F517" s="3"/>
    </row>
    <row r="518" ht="14.25" customHeight="1">
      <c r="A518" s="3"/>
      <c r="B518" s="3"/>
      <c r="C518" s="3"/>
      <c r="D518" s="3"/>
      <c r="E518" s="3"/>
      <c r="F518" s="3"/>
    </row>
    <row r="519" ht="14.25" customHeight="1">
      <c r="A519" s="3"/>
      <c r="B519" s="3"/>
      <c r="C519" s="3"/>
      <c r="D519" s="3"/>
      <c r="E519" s="3"/>
      <c r="F519" s="3"/>
    </row>
    <row r="520" ht="14.25" customHeight="1">
      <c r="A520" s="3"/>
      <c r="B520" s="3"/>
      <c r="C520" s="3"/>
      <c r="D520" s="3"/>
      <c r="E520" s="3"/>
      <c r="F520" s="3"/>
    </row>
    <row r="521" ht="14.25" customHeight="1">
      <c r="A521" s="3"/>
      <c r="B521" s="3"/>
      <c r="C521" s="3"/>
      <c r="D521" s="3"/>
      <c r="E521" s="3"/>
      <c r="F521" s="3"/>
    </row>
    <row r="522" ht="14.25" customHeight="1">
      <c r="A522" s="3"/>
      <c r="B522" s="3"/>
      <c r="C522" s="3"/>
      <c r="D522" s="3"/>
      <c r="E522" s="3"/>
      <c r="F522" s="3"/>
    </row>
    <row r="523" ht="14.25" customHeight="1">
      <c r="A523" s="3"/>
      <c r="B523" s="3"/>
      <c r="C523" s="3"/>
      <c r="D523" s="3"/>
      <c r="E523" s="3"/>
      <c r="F523" s="3"/>
    </row>
    <row r="524" ht="14.25" customHeight="1">
      <c r="A524" s="3"/>
      <c r="B524" s="3"/>
      <c r="C524" s="3"/>
      <c r="D524" s="3"/>
      <c r="E524" s="3"/>
      <c r="F524" s="3"/>
    </row>
    <row r="525" ht="14.25" customHeight="1">
      <c r="A525" s="3"/>
      <c r="B525" s="3"/>
      <c r="C525" s="3"/>
      <c r="D525" s="3"/>
      <c r="E525" s="3"/>
      <c r="F525" s="3"/>
    </row>
    <row r="526" ht="14.25" customHeight="1">
      <c r="A526" s="3"/>
      <c r="B526" s="3"/>
      <c r="C526" s="3"/>
      <c r="D526" s="3"/>
      <c r="E526" s="3"/>
      <c r="F526" s="3"/>
    </row>
    <row r="527" ht="14.25" customHeight="1">
      <c r="A527" s="3"/>
      <c r="B527" s="3"/>
      <c r="C527" s="3"/>
      <c r="D527" s="3"/>
      <c r="E527" s="3"/>
      <c r="F527" s="3"/>
    </row>
    <row r="528" ht="14.25" customHeight="1">
      <c r="A528" s="3"/>
      <c r="B528" s="3"/>
      <c r="C528" s="3"/>
      <c r="D528" s="3"/>
      <c r="E528" s="3"/>
      <c r="F528" s="3"/>
    </row>
    <row r="529" ht="14.25" customHeight="1">
      <c r="A529" s="3"/>
      <c r="B529" s="3"/>
      <c r="C529" s="3"/>
      <c r="D529" s="3"/>
      <c r="E529" s="3"/>
      <c r="F529" s="3"/>
    </row>
    <row r="530" ht="14.25" customHeight="1">
      <c r="A530" s="3"/>
      <c r="B530" s="3"/>
      <c r="C530" s="3"/>
      <c r="D530" s="3"/>
      <c r="E530" s="3"/>
      <c r="F530" s="3"/>
    </row>
    <row r="531" ht="14.25" customHeight="1">
      <c r="A531" s="3"/>
      <c r="B531" s="3"/>
      <c r="C531" s="3"/>
      <c r="D531" s="3"/>
      <c r="E531" s="3"/>
      <c r="F531" s="3"/>
    </row>
    <row r="532" ht="14.25" customHeight="1">
      <c r="A532" s="3"/>
      <c r="B532" s="3"/>
      <c r="C532" s="3"/>
      <c r="D532" s="3"/>
      <c r="E532" s="3"/>
      <c r="F532" s="3"/>
    </row>
    <row r="533" ht="14.25" customHeight="1">
      <c r="A533" s="3"/>
      <c r="B533" s="3"/>
      <c r="C533" s="3"/>
      <c r="D533" s="3"/>
      <c r="E533" s="3"/>
      <c r="F533" s="3"/>
    </row>
    <row r="534" ht="14.25" customHeight="1">
      <c r="A534" s="3"/>
      <c r="B534" s="3"/>
      <c r="C534" s="3"/>
      <c r="D534" s="3"/>
      <c r="E534" s="3"/>
      <c r="F534" s="3"/>
    </row>
    <row r="535" ht="14.25" customHeight="1">
      <c r="A535" s="3"/>
      <c r="B535" s="3"/>
      <c r="C535" s="3"/>
      <c r="D535" s="3"/>
      <c r="E535" s="3"/>
      <c r="F535" s="3"/>
    </row>
    <row r="536" ht="14.25" customHeight="1">
      <c r="A536" s="3"/>
      <c r="B536" s="3"/>
      <c r="C536" s="3"/>
      <c r="D536" s="3"/>
      <c r="E536" s="3"/>
      <c r="F536" s="3"/>
    </row>
    <row r="537" ht="14.25" customHeight="1">
      <c r="A537" s="3"/>
      <c r="B537" s="3"/>
      <c r="C537" s="3"/>
      <c r="D537" s="3"/>
      <c r="E537" s="3"/>
      <c r="F537" s="3"/>
    </row>
    <row r="538" ht="14.25" customHeight="1">
      <c r="A538" s="3"/>
      <c r="B538" s="3"/>
      <c r="C538" s="3"/>
      <c r="D538" s="3"/>
      <c r="E538" s="3"/>
      <c r="F538" s="3"/>
    </row>
    <row r="539" ht="14.25" customHeight="1">
      <c r="A539" s="3"/>
      <c r="B539" s="3"/>
      <c r="C539" s="3"/>
      <c r="D539" s="3"/>
      <c r="E539" s="3"/>
      <c r="F539" s="3"/>
    </row>
    <row r="540" ht="14.25" customHeight="1">
      <c r="A540" s="3"/>
      <c r="B540" s="3"/>
      <c r="C540" s="3"/>
      <c r="D540" s="3"/>
      <c r="E540" s="3"/>
      <c r="F540" s="3"/>
    </row>
    <row r="541" ht="14.25" customHeight="1">
      <c r="A541" s="3"/>
      <c r="B541" s="3"/>
      <c r="C541" s="3"/>
      <c r="D541" s="3"/>
      <c r="E541" s="3"/>
      <c r="F541" s="3"/>
    </row>
    <row r="542" ht="14.25" customHeight="1">
      <c r="A542" s="3"/>
      <c r="B542" s="3"/>
      <c r="C542" s="3"/>
      <c r="D542" s="3"/>
      <c r="E542" s="3"/>
      <c r="F542" s="3"/>
    </row>
    <row r="543" ht="14.25" customHeight="1">
      <c r="A543" s="3"/>
      <c r="B543" s="3"/>
      <c r="C543" s="3"/>
      <c r="D543" s="3"/>
      <c r="E543" s="3"/>
      <c r="F543" s="3"/>
    </row>
    <row r="544" ht="14.25" customHeight="1">
      <c r="A544" s="3"/>
      <c r="B544" s="3"/>
      <c r="C544" s="3"/>
      <c r="D544" s="3"/>
      <c r="E544" s="3"/>
      <c r="F544" s="3"/>
    </row>
    <row r="545" ht="14.25" customHeight="1">
      <c r="A545" s="3"/>
      <c r="B545" s="3"/>
      <c r="C545" s="3"/>
      <c r="D545" s="3"/>
      <c r="E545" s="3"/>
      <c r="F545" s="3"/>
    </row>
    <row r="546" ht="14.25" customHeight="1">
      <c r="A546" s="3"/>
      <c r="B546" s="3"/>
      <c r="C546" s="3"/>
      <c r="D546" s="3"/>
      <c r="E546" s="3"/>
      <c r="F546" s="3"/>
    </row>
    <row r="547" ht="14.25" customHeight="1">
      <c r="A547" s="3"/>
      <c r="B547" s="3"/>
      <c r="C547" s="3"/>
      <c r="D547" s="3"/>
      <c r="E547" s="3"/>
      <c r="F547" s="3"/>
    </row>
    <row r="548" ht="14.25" customHeight="1">
      <c r="A548" s="3"/>
      <c r="B548" s="3"/>
      <c r="C548" s="3"/>
      <c r="D548" s="3"/>
      <c r="E548" s="3"/>
      <c r="F548" s="3"/>
    </row>
    <row r="549" ht="14.25" customHeight="1">
      <c r="A549" s="3"/>
      <c r="B549" s="3"/>
      <c r="C549" s="3"/>
      <c r="D549" s="3"/>
      <c r="E549" s="3"/>
      <c r="F549" s="3"/>
    </row>
    <row r="550" ht="14.25" customHeight="1">
      <c r="A550" s="3"/>
      <c r="B550" s="3"/>
      <c r="C550" s="3"/>
      <c r="D550" s="3"/>
      <c r="E550" s="3"/>
      <c r="F550" s="3"/>
    </row>
    <row r="551" ht="14.25" customHeight="1">
      <c r="A551" s="3"/>
      <c r="B551" s="3"/>
      <c r="C551" s="3"/>
      <c r="D551" s="3"/>
      <c r="E551" s="3"/>
      <c r="F551" s="3"/>
    </row>
    <row r="552" ht="14.25" customHeight="1">
      <c r="A552" s="3"/>
      <c r="B552" s="3"/>
      <c r="C552" s="3"/>
      <c r="D552" s="3"/>
      <c r="E552" s="3"/>
      <c r="F552" s="3"/>
    </row>
    <row r="553" ht="14.25" customHeight="1">
      <c r="A553" s="3"/>
      <c r="B553" s="3"/>
      <c r="C553" s="3"/>
      <c r="D553" s="3"/>
      <c r="E553" s="3"/>
      <c r="F553" s="3"/>
    </row>
    <row r="554" ht="14.25" customHeight="1">
      <c r="A554" s="3"/>
      <c r="B554" s="3"/>
      <c r="C554" s="3"/>
      <c r="D554" s="3"/>
      <c r="E554" s="3"/>
      <c r="F554" s="3"/>
    </row>
    <row r="555" ht="14.25" customHeight="1">
      <c r="A555" s="3"/>
      <c r="B555" s="3"/>
      <c r="C555" s="3"/>
      <c r="D555" s="3"/>
      <c r="E555" s="3"/>
      <c r="F555" s="3"/>
    </row>
    <row r="556" ht="14.25" customHeight="1">
      <c r="A556" s="3"/>
      <c r="B556" s="3"/>
      <c r="C556" s="3"/>
      <c r="D556" s="3"/>
      <c r="E556" s="3"/>
      <c r="F556" s="3"/>
    </row>
    <row r="557" ht="14.25" customHeight="1">
      <c r="A557" s="3"/>
      <c r="B557" s="3"/>
      <c r="C557" s="3"/>
      <c r="D557" s="3"/>
      <c r="E557" s="3"/>
      <c r="F557" s="3"/>
    </row>
    <row r="558" ht="14.25" customHeight="1">
      <c r="A558" s="3"/>
      <c r="B558" s="3"/>
      <c r="C558" s="3"/>
      <c r="D558" s="3"/>
      <c r="E558" s="3"/>
      <c r="F558" s="3"/>
    </row>
    <row r="559" ht="14.25" customHeight="1">
      <c r="A559" s="3"/>
      <c r="B559" s="3"/>
      <c r="C559" s="3"/>
      <c r="D559" s="3"/>
      <c r="E559" s="3"/>
      <c r="F559" s="3"/>
    </row>
    <row r="560" ht="14.25" customHeight="1">
      <c r="A560" s="3"/>
      <c r="B560" s="3"/>
      <c r="C560" s="3"/>
      <c r="D560" s="3"/>
      <c r="E560" s="3"/>
      <c r="F560" s="3"/>
    </row>
    <row r="561" ht="14.25" customHeight="1">
      <c r="A561" s="3"/>
      <c r="B561" s="3"/>
      <c r="C561" s="3"/>
      <c r="D561" s="3"/>
      <c r="E561" s="3"/>
      <c r="F561" s="3"/>
    </row>
    <row r="562" ht="14.25" customHeight="1">
      <c r="A562" s="3"/>
      <c r="B562" s="3"/>
      <c r="C562" s="3"/>
      <c r="D562" s="3"/>
      <c r="E562" s="3"/>
      <c r="F562" s="3"/>
    </row>
    <row r="563" ht="14.25" customHeight="1">
      <c r="A563" s="3"/>
      <c r="B563" s="3"/>
      <c r="C563" s="3"/>
      <c r="D563" s="3"/>
      <c r="E563" s="3"/>
      <c r="F563" s="3"/>
    </row>
    <row r="564" ht="14.25" customHeight="1">
      <c r="A564" s="3"/>
      <c r="B564" s="3"/>
      <c r="C564" s="3"/>
      <c r="D564" s="3"/>
      <c r="E564" s="3"/>
      <c r="F564" s="3"/>
    </row>
    <row r="565" ht="14.25" customHeight="1">
      <c r="A565" s="3"/>
      <c r="B565" s="3"/>
      <c r="C565" s="3"/>
      <c r="D565" s="3"/>
      <c r="E565" s="3"/>
      <c r="F565" s="3"/>
    </row>
    <row r="566" ht="14.25" customHeight="1">
      <c r="A566" s="3"/>
      <c r="B566" s="3"/>
      <c r="C566" s="3"/>
      <c r="D566" s="3"/>
      <c r="E566" s="3"/>
      <c r="F566" s="3"/>
    </row>
    <row r="567" ht="14.25" customHeight="1">
      <c r="A567" s="3"/>
      <c r="B567" s="3"/>
      <c r="C567" s="3"/>
      <c r="D567" s="3"/>
      <c r="E567" s="3"/>
      <c r="F567" s="3"/>
    </row>
    <row r="568" ht="14.25" customHeight="1">
      <c r="A568" s="3"/>
      <c r="B568" s="3"/>
      <c r="C568" s="3"/>
      <c r="D568" s="3"/>
      <c r="E568" s="3"/>
      <c r="F568" s="3"/>
    </row>
    <row r="569" ht="14.25" customHeight="1">
      <c r="A569" s="3"/>
      <c r="B569" s="3"/>
      <c r="C569" s="3"/>
      <c r="D569" s="3"/>
      <c r="E569" s="3"/>
      <c r="F569" s="3"/>
    </row>
    <row r="570" ht="14.25" customHeight="1">
      <c r="A570" s="3"/>
      <c r="B570" s="3"/>
      <c r="C570" s="3"/>
      <c r="D570" s="3"/>
      <c r="E570" s="3"/>
      <c r="F570" s="3"/>
    </row>
    <row r="571" ht="14.25" customHeight="1">
      <c r="A571" s="3"/>
      <c r="B571" s="3"/>
      <c r="C571" s="3"/>
      <c r="D571" s="3"/>
      <c r="E571" s="3"/>
      <c r="F571" s="3"/>
    </row>
    <row r="572" ht="14.25" customHeight="1">
      <c r="A572" s="3"/>
      <c r="B572" s="3"/>
      <c r="C572" s="3"/>
      <c r="D572" s="3"/>
      <c r="E572" s="3"/>
      <c r="F572" s="3"/>
    </row>
    <row r="573" ht="14.25" customHeight="1">
      <c r="A573" s="3"/>
      <c r="B573" s="3"/>
      <c r="C573" s="3"/>
      <c r="D573" s="3"/>
      <c r="E573" s="3"/>
      <c r="F573" s="3"/>
    </row>
    <row r="574" ht="14.25" customHeight="1">
      <c r="A574" s="3"/>
      <c r="B574" s="3"/>
      <c r="C574" s="3"/>
      <c r="D574" s="3"/>
      <c r="E574" s="3"/>
      <c r="F574" s="3"/>
    </row>
    <row r="575" ht="14.25" customHeight="1">
      <c r="A575" s="3"/>
      <c r="B575" s="3"/>
      <c r="C575" s="3"/>
      <c r="D575" s="3"/>
      <c r="E575" s="3"/>
      <c r="F575" s="3"/>
    </row>
    <row r="576" ht="14.25" customHeight="1">
      <c r="A576" s="3"/>
      <c r="B576" s="3"/>
      <c r="C576" s="3"/>
      <c r="D576" s="3"/>
      <c r="E576" s="3"/>
      <c r="F576" s="3"/>
    </row>
    <row r="577" ht="14.25" customHeight="1">
      <c r="A577" s="3"/>
      <c r="B577" s="3"/>
      <c r="C577" s="3"/>
      <c r="D577" s="3"/>
      <c r="E577" s="3"/>
      <c r="F577" s="3"/>
    </row>
    <row r="578" ht="14.25" customHeight="1">
      <c r="A578" s="3"/>
      <c r="B578" s="3"/>
      <c r="C578" s="3"/>
      <c r="D578" s="3"/>
      <c r="E578" s="3"/>
      <c r="F578" s="3"/>
    </row>
    <row r="579" ht="14.25" customHeight="1">
      <c r="A579" s="3"/>
      <c r="B579" s="3"/>
      <c r="C579" s="3"/>
      <c r="D579" s="3"/>
      <c r="E579" s="3"/>
      <c r="F579" s="3"/>
    </row>
    <row r="580" ht="14.25" customHeight="1">
      <c r="A580" s="3"/>
      <c r="B580" s="3"/>
      <c r="C580" s="3"/>
      <c r="D580" s="3"/>
      <c r="E580" s="3"/>
      <c r="F580" s="3"/>
    </row>
    <row r="581" ht="14.25" customHeight="1">
      <c r="A581" s="3"/>
      <c r="B581" s="3"/>
      <c r="C581" s="3"/>
      <c r="D581" s="3"/>
      <c r="E581" s="3"/>
      <c r="F581" s="3"/>
    </row>
    <row r="582" ht="14.25" customHeight="1">
      <c r="A582" s="3"/>
      <c r="B582" s="3"/>
      <c r="C582" s="3"/>
      <c r="D582" s="3"/>
      <c r="E582" s="3"/>
      <c r="F582" s="3"/>
    </row>
    <row r="583" ht="14.25" customHeight="1">
      <c r="A583" s="3"/>
      <c r="B583" s="3"/>
      <c r="C583" s="3"/>
      <c r="D583" s="3"/>
      <c r="E583" s="3"/>
      <c r="F583" s="3"/>
    </row>
    <row r="584" ht="14.25" customHeight="1">
      <c r="A584" s="3"/>
      <c r="B584" s="3"/>
      <c r="C584" s="3"/>
      <c r="D584" s="3"/>
      <c r="E584" s="3"/>
      <c r="F584" s="3"/>
    </row>
    <row r="585" ht="14.25" customHeight="1">
      <c r="A585" s="3"/>
      <c r="B585" s="3"/>
      <c r="C585" s="3"/>
      <c r="D585" s="3"/>
      <c r="E585" s="3"/>
      <c r="F585" s="3"/>
    </row>
    <row r="586" ht="14.25" customHeight="1">
      <c r="A586" s="3"/>
      <c r="B586" s="3"/>
      <c r="C586" s="3"/>
      <c r="D586" s="3"/>
      <c r="E586" s="3"/>
      <c r="F586" s="3"/>
    </row>
    <row r="587" ht="14.25" customHeight="1">
      <c r="A587" s="3"/>
      <c r="B587" s="3"/>
      <c r="C587" s="3"/>
      <c r="D587" s="3"/>
      <c r="E587" s="3"/>
      <c r="F587" s="3"/>
    </row>
    <row r="588" ht="14.25" customHeight="1">
      <c r="A588" s="3"/>
      <c r="B588" s="3"/>
      <c r="C588" s="3"/>
      <c r="D588" s="3"/>
      <c r="E588" s="3"/>
      <c r="F588" s="3"/>
    </row>
    <row r="589" ht="14.25" customHeight="1">
      <c r="A589" s="3"/>
      <c r="B589" s="3"/>
      <c r="C589" s="3"/>
      <c r="D589" s="3"/>
      <c r="E589" s="3"/>
      <c r="F589" s="3"/>
    </row>
    <row r="590" ht="14.25" customHeight="1">
      <c r="A590" s="3"/>
      <c r="B590" s="3"/>
      <c r="C590" s="3"/>
      <c r="D590" s="3"/>
      <c r="E590" s="3"/>
      <c r="F590" s="3"/>
    </row>
    <row r="591" ht="14.25" customHeight="1">
      <c r="A591" s="3"/>
      <c r="B591" s="3"/>
      <c r="C591" s="3"/>
      <c r="D591" s="3"/>
      <c r="E591" s="3"/>
      <c r="F591" s="3"/>
    </row>
    <row r="592" ht="14.25" customHeight="1">
      <c r="A592" s="3"/>
      <c r="B592" s="3"/>
      <c r="C592" s="3"/>
      <c r="D592" s="3"/>
      <c r="E592" s="3"/>
      <c r="F592" s="3"/>
    </row>
    <row r="593" ht="14.25" customHeight="1">
      <c r="A593" s="3"/>
      <c r="B593" s="3"/>
      <c r="C593" s="3"/>
      <c r="D593" s="3"/>
      <c r="E593" s="3"/>
      <c r="F593" s="3"/>
    </row>
    <row r="594" ht="14.25" customHeight="1">
      <c r="A594" s="3"/>
      <c r="B594" s="3"/>
      <c r="C594" s="3"/>
      <c r="D594" s="3"/>
      <c r="E594" s="3"/>
      <c r="F594" s="3"/>
    </row>
    <row r="595" ht="14.25" customHeight="1">
      <c r="A595" s="3"/>
      <c r="B595" s="3"/>
      <c r="C595" s="3"/>
      <c r="D595" s="3"/>
      <c r="E595" s="3"/>
      <c r="F595" s="3"/>
    </row>
    <row r="596" ht="14.25" customHeight="1">
      <c r="A596" s="3"/>
      <c r="B596" s="3"/>
      <c r="C596" s="3"/>
      <c r="D596" s="3"/>
      <c r="E596" s="3"/>
      <c r="F596" s="3"/>
    </row>
    <row r="597" ht="14.25" customHeight="1">
      <c r="A597" s="3"/>
      <c r="B597" s="3"/>
      <c r="C597" s="3"/>
      <c r="D597" s="3"/>
      <c r="E597" s="3"/>
      <c r="F597" s="3"/>
    </row>
    <row r="598" ht="14.25" customHeight="1">
      <c r="A598" s="3"/>
      <c r="B598" s="3"/>
      <c r="C598" s="3"/>
      <c r="D598" s="3"/>
      <c r="E598" s="3"/>
      <c r="F598" s="3"/>
    </row>
    <row r="599" ht="14.25" customHeight="1">
      <c r="A599" s="3"/>
      <c r="B599" s="3"/>
      <c r="C599" s="3"/>
      <c r="D599" s="3"/>
      <c r="E599" s="3"/>
      <c r="F599" s="3"/>
    </row>
    <row r="600" ht="14.25" customHeight="1">
      <c r="A600" s="3"/>
      <c r="B600" s="3"/>
      <c r="C600" s="3"/>
      <c r="D600" s="3"/>
      <c r="E600" s="3"/>
      <c r="F600" s="3"/>
    </row>
    <row r="601" ht="14.25" customHeight="1">
      <c r="A601" s="3"/>
      <c r="B601" s="3"/>
      <c r="C601" s="3"/>
      <c r="D601" s="3"/>
      <c r="E601" s="3"/>
      <c r="F601" s="3"/>
    </row>
    <row r="602" ht="14.25" customHeight="1">
      <c r="A602" s="3"/>
      <c r="B602" s="3"/>
      <c r="C602" s="3"/>
      <c r="D602" s="3"/>
      <c r="E602" s="3"/>
      <c r="F602" s="3"/>
    </row>
    <row r="603" ht="14.25" customHeight="1">
      <c r="A603" s="3"/>
      <c r="B603" s="3"/>
      <c r="C603" s="3"/>
      <c r="D603" s="3"/>
      <c r="E603" s="3"/>
      <c r="F603" s="3"/>
    </row>
    <row r="604" ht="14.25" customHeight="1">
      <c r="A604" s="3"/>
      <c r="B604" s="3"/>
      <c r="C604" s="3"/>
      <c r="D604" s="3"/>
      <c r="E604" s="3"/>
      <c r="F604" s="3"/>
    </row>
    <row r="605" ht="14.25" customHeight="1">
      <c r="A605" s="3"/>
      <c r="B605" s="3"/>
      <c r="C605" s="3"/>
      <c r="D605" s="3"/>
      <c r="E605" s="3"/>
      <c r="F605" s="3"/>
    </row>
    <row r="606" ht="14.25" customHeight="1">
      <c r="A606" s="3"/>
      <c r="B606" s="3"/>
      <c r="C606" s="3"/>
      <c r="D606" s="3"/>
      <c r="E606" s="3"/>
      <c r="F606" s="3"/>
    </row>
    <row r="607" ht="14.25" customHeight="1">
      <c r="A607" s="3"/>
      <c r="B607" s="3"/>
      <c r="C607" s="3"/>
      <c r="D607" s="3"/>
      <c r="E607" s="3"/>
      <c r="F607" s="3"/>
    </row>
    <row r="608" ht="14.25" customHeight="1">
      <c r="A608" s="3"/>
      <c r="B608" s="3"/>
      <c r="C608" s="3"/>
      <c r="D608" s="3"/>
      <c r="E608" s="3"/>
      <c r="F608" s="3"/>
    </row>
    <row r="609" ht="14.25" customHeight="1">
      <c r="A609" s="3"/>
      <c r="B609" s="3"/>
      <c r="C609" s="3"/>
      <c r="D609" s="3"/>
      <c r="E609" s="3"/>
      <c r="F609" s="3"/>
    </row>
    <row r="610" ht="14.25" customHeight="1">
      <c r="A610" s="3"/>
      <c r="B610" s="3"/>
      <c r="C610" s="3"/>
      <c r="D610" s="3"/>
      <c r="E610" s="3"/>
      <c r="F610" s="3"/>
    </row>
    <row r="611" ht="14.25" customHeight="1">
      <c r="A611" s="3"/>
      <c r="B611" s="3"/>
      <c r="C611" s="3"/>
      <c r="D611" s="3"/>
      <c r="E611" s="3"/>
      <c r="F611" s="3"/>
    </row>
    <row r="612" ht="14.25" customHeight="1">
      <c r="A612" s="3"/>
      <c r="B612" s="3"/>
      <c r="C612" s="3"/>
      <c r="D612" s="3"/>
      <c r="E612" s="3"/>
      <c r="F612" s="3"/>
    </row>
    <row r="613" ht="14.25" customHeight="1">
      <c r="A613" s="3"/>
      <c r="B613" s="3"/>
      <c r="C613" s="3"/>
      <c r="D613" s="3"/>
      <c r="E613" s="3"/>
      <c r="F613" s="3"/>
    </row>
    <row r="614" ht="14.25" customHeight="1">
      <c r="A614" s="3"/>
      <c r="B614" s="3"/>
      <c r="C614" s="3"/>
      <c r="D614" s="3"/>
      <c r="E614" s="3"/>
      <c r="F614" s="3"/>
    </row>
    <row r="615" ht="14.25" customHeight="1">
      <c r="A615" s="3"/>
      <c r="B615" s="3"/>
      <c r="C615" s="3"/>
      <c r="D615" s="3"/>
      <c r="E615" s="3"/>
      <c r="F615" s="3"/>
    </row>
    <row r="616" ht="14.25" customHeight="1">
      <c r="A616" s="3"/>
      <c r="B616" s="3"/>
      <c r="C616" s="3"/>
      <c r="D616" s="3"/>
      <c r="E616" s="3"/>
      <c r="F616" s="3"/>
    </row>
    <row r="617" ht="14.25" customHeight="1">
      <c r="A617" s="3"/>
      <c r="B617" s="3"/>
      <c r="C617" s="3"/>
      <c r="D617" s="3"/>
      <c r="E617" s="3"/>
      <c r="F617" s="3"/>
    </row>
    <row r="618" ht="14.25" customHeight="1">
      <c r="A618" s="3"/>
      <c r="B618" s="3"/>
      <c r="C618" s="3"/>
      <c r="D618" s="3"/>
      <c r="E618" s="3"/>
      <c r="F618" s="3"/>
    </row>
    <row r="619" ht="14.25" customHeight="1">
      <c r="A619" s="3"/>
      <c r="B619" s="3"/>
      <c r="C619" s="3"/>
      <c r="D619" s="3"/>
      <c r="E619" s="3"/>
      <c r="F619" s="3"/>
    </row>
    <row r="620" ht="14.25" customHeight="1">
      <c r="A620" s="3"/>
      <c r="B620" s="3"/>
      <c r="C620" s="3"/>
      <c r="D620" s="3"/>
      <c r="E620" s="3"/>
      <c r="F620" s="3"/>
    </row>
    <row r="621" ht="14.25" customHeight="1">
      <c r="A621" s="3"/>
      <c r="B621" s="3"/>
      <c r="C621" s="3"/>
      <c r="D621" s="3"/>
      <c r="E621" s="3"/>
      <c r="F621" s="3"/>
    </row>
    <row r="622" ht="14.25" customHeight="1">
      <c r="A622" s="3"/>
      <c r="B622" s="3"/>
      <c r="C622" s="3"/>
      <c r="D622" s="3"/>
      <c r="E622" s="3"/>
      <c r="F622" s="3"/>
    </row>
    <row r="623" ht="14.25" customHeight="1">
      <c r="A623" s="3"/>
      <c r="B623" s="3"/>
      <c r="C623" s="3"/>
      <c r="D623" s="3"/>
      <c r="E623" s="3"/>
      <c r="F623" s="3"/>
    </row>
    <row r="624" ht="14.25" customHeight="1">
      <c r="A624" s="3"/>
      <c r="B624" s="3"/>
      <c r="C624" s="3"/>
      <c r="D624" s="3"/>
      <c r="E624" s="3"/>
      <c r="F624" s="3"/>
    </row>
    <row r="625" ht="14.25" customHeight="1">
      <c r="A625" s="3"/>
      <c r="B625" s="3"/>
      <c r="C625" s="3"/>
      <c r="D625" s="3"/>
      <c r="E625" s="3"/>
      <c r="F625" s="3"/>
    </row>
    <row r="626" ht="14.25" customHeight="1">
      <c r="A626" s="3"/>
      <c r="B626" s="3"/>
      <c r="C626" s="3"/>
      <c r="D626" s="3"/>
      <c r="E626" s="3"/>
      <c r="F626" s="3"/>
    </row>
    <row r="627" ht="14.25" customHeight="1">
      <c r="A627" s="3"/>
      <c r="B627" s="3"/>
      <c r="C627" s="3"/>
      <c r="D627" s="3"/>
      <c r="E627" s="3"/>
      <c r="F627" s="3"/>
    </row>
    <row r="628" ht="14.25" customHeight="1">
      <c r="A628" s="3"/>
      <c r="B628" s="3"/>
      <c r="C628" s="3"/>
      <c r="D628" s="3"/>
      <c r="E628" s="3"/>
      <c r="F628" s="3"/>
    </row>
    <row r="629" ht="14.25" customHeight="1">
      <c r="A629" s="3"/>
      <c r="B629" s="3"/>
      <c r="C629" s="3"/>
      <c r="D629" s="3"/>
      <c r="E629" s="3"/>
      <c r="F629" s="3"/>
    </row>
    <row r="630" ht="14.25" customHeight="1">
      <c r="A630" s="3"/>
      <c r="B630" s="3"/>
      <c r="C630" s="3"/>
      <c r="D630" s="3"/>
      <c r="E630" s="3"/>
      <c r="F630" s="3"/>
    </row>
    <row r="631" ht="14.25" customHeight="1">
      <c r="A631" s="3"/>
      <c r="B631" s="3"/>
      <c r="C631" s="3"/>
      <c r="D631" s="3"/>
      <c r="E631" s="3"/>
      <c r="F631" s="3"/>
    </row>
    <row r="632" ht="14.25" customHeight="1">
      <c r="A632" s="3"/>
      <c r="B632" s="3"/>
      <c r="C632" s="3"/>
      <c r="D632" s="3"/>
      <c r="E632" s="3"/>
      <c r="F632" s="3"/>
    </row>
    <row r="633" ht="14.25" customHeight="1">
      <c r="A633" s="3"/>
      <c r="B633" s="3"/>
      <c r="C633" s="3"/>
      <c r="D633" s="3"/>
      <c r="E633" s="3"/>
      <c r="F633" s="3"/>
    </row>
    <row r="634" ht="14.25" customHeight="1">
      <c r="A634" s="3"/>
      <c r="B634" s="3"/>
      <c r="C634" s="3"/>
      <c r="D634" s="3"/>
      <c r="E634" s="3"/>
      <c r="F634" s="3"/>
    </row>
    <row r="635" ht="14.25" customHeight="1">
      <c r="A635" s="3"/>
      <c r="B635" s="3"/>
      <c r="C635" s="3"/>
      <c r="D635" s="3"/>
      <c r="E635" s="3"/>
      <c r="F635" s="3"/>
    </row>
    <row r="636" ht="14.25" customHeight="1">
      <c r="A636" s="3"/>
      <c r="B636" s="3"/>
      <c r="C636" s="3"/>
      <c r="D636" s="3"/>
      <c r="E636" s="3"/>
      <c r="F636" s="3"/>
    </row>
    <row r="637" ht="14.25" customHeight="1">
      <c r="A637" s="3"/>
      <c r="B637" s="3"/>
      <c r="C637" s="3"/>
      <c r="D637" s="3"/>
      <c r="E637" s="3"/>
      <c r="F637" s="3"/>
    </row>
    <row r="638" ht="14.25" customHeight="1">
      <c r="A638" s="3"/>
      <c r="B638" s="3"/>
      <c r="C638" s="3"/>
      <c r="D638" s="3"/>
      <c r="E638" s="3"/>
      <c r="F638" s="3"/>
    </row>
    <row r="639" ht="14.25" customHeight="1">
      <c r="A639" s="3"/>
      <c r="B639" s="3"/>
      <c r="C639" s="3"/>
      <c r="D639" s="3"/>
      <c r="E639" s="3"/>
      <c r="F639" s="3"/>
    </row>
    <row r="640" ht="14.25" customHeight="1">
      <c r="A640" s="3"/>
      <c r="B640" s="3"/>
      <c r="C640" s="3"/>
      <c r="D640" s="3"/>
      <c r="E640" s="3"/>
      <c r="F640" s="3"/>
    </row>
    <row r="641" ht="14.25" customHeight="1">
      <c r="A641" s="3"/>
      <c r="B641" s="3"/>
      <c r="C641" s="3"/>
      <c r="D641" s="3"/>
      <c r="E641" s="3"/>
      <c r="F641" s="3"/>
    </row>
    <row r="642" ht="14.25" customHeight="1">
      <c r="A642" s="3"/>
      <c r="B642" s="3"/>
      <c r="C642" s="3"/>
      <c r="D642" s="3"/>
      <c r="E642" s="3"/>
      <c r="F642" s="3"/>
    </row>
    <row r="643" ht="14.25" customHeight="1">
      <c r="A643" s="3"/>
      <c r="B643" s="3"/>
      <c r="C643" s="3"/>
      <c r="D643" s="3"/>
      <c r="E643" s="3"/>
      <c r="F643" s="3"/>
    </row>
    <row r="644" ht="14.25" customHeight="1">
      <c r="A644" s="3"/>
      <c r="B644" s="3"/>
      <c r="C644" s="3"/>
      <c r="D644" s="3"/>
      <c r="E644" s="3"/>
      <c r="F644" s="3"/>
    </row>
    <row r="645" ht="14.25" customHeight="1">
      <c r="A645" s="3"/>
      <c r="B645" s="3"/>
      <c r="C645" s="3"/>
      <c r="D645" s="3"/>
      <c r="E645" s="3"/>
      <c r="F645" s="3"/>
    </row>
    <row r="646" ht="14.25" customHeight="1">
      <c r="A646" s="3"/>
      <c r="B646" s="3"/>
      <c r="C646" s="3"/>
      <c r="D646" s="3"/>
      <c r="E646" s="3"/>
      <c r="F646" s="3"/>
    </row>
    <row r="647" ht="14.25" customHeight="1">
      <c r="A647" s="3"/>
      <c r="B647" s="3"/>
      <c r="C647" s="3"/>
      <c r="D647" s="3"/>
      <c r="E647" s="3"/>
      <c r="F647" s="3"/>
    </row>
    <row r="648" ht="14.25" customHeight="1">
      <c r="A648" s="3"/>
      <c r="B648" s="3"/>
      <c r="C648" s="3"/>
      <c r="D648" s="3"/>
      <c r="E648" s="3"/>
      <c r="F648" s="3"/>
    </row>
    <row r="649" ht="14.25" customHeight="1">
      <c r="A649" s="3"/>
      <c r="B649" s="3"/>
      <c r="C649" s="3"/>
      <c r="D649" s="3"/>
      <c r="E649" s="3"/>
      <c r="F649" s="3"/>
    </row>
    <row r="650" ht="14.25" customHeight="1">
      <c r="A650" s="3"/>
      <c r="B650" s="3"/>
      <c r="C650" s="3"/>
      <c r="D650" s="3"/>
      <c r="E650" s="3"/>
      <c r="F650" s="3"/>
    </row>
    <row r="651" ht="14.25" customHeight="1">
      <c r="A651" s="3"/>
      <c r="B651" s="3"/>
      <c r="C651" s="3"/>
      <c r="D651" s="3"/>
      <c r="E651" s="3"/>
      <c r="F651" s="3"/>
    </row>
    <row r="652" ht="14.25" customHeight="1">
      <c r="A652" s="3"/>
      <c r="B652" s="3"/>
      <c r="C652" s="3"/>
      <c r="D652" s="3"/>
      <c r="E652" s="3"/>
      <c r="F652" s="3"/>
    </row>
    <row r="653" ht="14.25" customHeight="1">
      <c r="A653" s="3"/>
      <c r="B653" s="3"/>
      <c r="C653" s="3"/>
      <c r="D653" s="3"/>
      <c r="E653" s="3"/>
      <c r="F653" s="3"/>
    </row>
    <row r="654" ht="14.25" customHeight="1">
      <c r="A654" s="3"/>
      <c r="B654" s="3"/>
      <c r="C654" s="3"/>
      <c r="D654" s="3"/>
      <c r="E654" s="3"/>
      <c r="F654" s="3"/>
    </row>
    <row r="655" ht="14.25" customHeight="1">
      <c r="A655" s="3"/>
      <c r="B655" s="3"/>
      <c r="C655" s="3"/>
      <c r="D655" s="3"/>
      <c r="E655" s="3"/>
      <c r="F655" s="3"/>
    </row>
    <row r="656" ht="14.25" customHeight="1">
      <c r="A656" s="3"/>
      <c r="B656" s="3"/>
      <c r="C656" s="3"/>
      <c r="D656" s="3"/>
      <c r="E656" s="3"/>
      <c r="F656" s="3"/>
    </row>
    <row r="657" ht="14.25" customHeight="1">
      <c r="A657" s="3"/>
      <c r="B657" s="3"/>
      <c r="C657" s="3"/>
      <c r="D657" s="3"/>
      <c r="E657" s="3"/>
      <c r="F657" s="3"/>
    </row>
    <row r="658" ht="14.25" customHeight="1">
      <c r="A658" s="3"/>
      <c r="B658" s="3"/>
      <c r="C658" s="3"/>
      <c r="D658" s="3"/>
      <c r="E658" s="3"/>
      <c r="F658" s="3"/>
    </row>
    <row r="659" ht="14.25" customHeight="1">
      <c r="A659" s="3"/>
      <c r="B659" s="3"/>
      <c r="C659" s="3"/>
      <c r="D659" s="3"/>
      <c r="E659" s="3"/>
      <c r="F659" s="3"/>
    </row>
    <row r="660" ht="14.25" customHeight="1">
      <c r="A660" s="3"/>
      <c r="B660" s="3"/>
      <c r="C660" s="3"/>
      <c r="D660" s="3"/>
      <c r="E660" s="3"/>
      <c r="F660" s="3"/>
    </row>
    <row r="661" ht="14.25" customHeight="1">
      <c r="A661" s="3"/>
      <c r="B661" s="3"/>
      <c r="C661" s="3"/>
      <c r="D661" s="3"/>
      <c r="E661" s="3"/>
      <c r="F661" s="3"/>
    </row>
    <row r="662" ht="14.25" customHeight="1">
      <c r="A662" s="3"/>
      <c r="B662" s="3"/>
      <c r="C662" s="3"/>
      <c r="D662" s="3"/>
      <c r="E662" s="3"/>
      <c r="F662" s="3"/>
    </row>
    <row r="663" ht="14.25" customHeight="1">
      <c r="A663" s="3"/>
      <c r="B663" s="3"/>
      <c r="C663" s="3"/>
      <c r="D663" s="3"/>
      <c r="E663" s="3"/>
      <c r="F663" s="3"/>
    </row>
    <row r="664" ht="14.25" customHeight="1">
      <c r="A664" s="3"/>
      <c r="B664" s="3"/>
      <c r="C664" s="3"/>
      <c r="D664" s="3"/>
      <c r="E664" s="3"/>
      <c r="F664" s="3"/>
    </row>
    <row r="665" ht="14.25" customHeight="1">
      <c r="A665" s="3"/>
      <c r="B665" s="3"/>
      <c r="C665" s="3"/>
      <c r="D665" s="3"/>
      <c r="E665" s="3"/>
      <c r="F665" s="3"/>
    </row>
    <row r="666" ht="14.25" customHeight="1">
      <c r="A666" s="3"/>
      <c r="B666" s="3"/>
      <c r="C666" s="3"/>
      <c r="D666" s="3"/>
      <c r="E666" s="3"/>
      <c r="F666" s="3"/>
    </row>
    <row r="667" ht="14.25" customHeight="1">
      <c r="A667" s="3"/>
      <c r="B667" s="3"/>
      <c r="C667" s="3"/>
      <c r="D667" s="3"/>
      <c r="E667" s="3"/>
      <c r="F667" s="3"/>
    </row>
    <row r="668" ht="14.25" customHeight="1">
      <c r="A668" s="3"/>
      <c r="B668" s="3"/>
      <c r="C668" s="3"/>
      <c r="D668" s="3"/>
      <c r="E668" s="3"/>
      <c r="F668" s="3"/>
    </row>
    <row r="669" ht="14.25" customHeight="1">
      <c r="A669" s="3"/>
      <c r="B669" s="3"/>
      <c r="C669" s="3"/>
      <c r="D669" s="3"/>
      <c r="E669" s="3"/>
      <c r="F669" s="3"/>
    </row>
    <row r="670" ht="14.25" customHeight="1">
      <c r="A670" s="3"/>
      <c r="B670" s="3"/>
      <c r="C670" s="3"/>
      <c r="D670" s="3"/>
      <c r="E670" s="3"/>
      <c r="F670" s="3"/>
    </row>
    <row r="671" ht="14.25" customHeight="1">
      <c r="A671" s="3"/>
      <c r="B671" s="3"/>
      <c r="C671" s="3"/>
      <c r="D671" s="3"/>
      <c r="E671" s="3"/>
      <c r="F671" s="3"/>
    </row>
    <row r="672" ht="14.25" customHeight="1">
      <c r="A672" s="3"/>
      <c r="B672" s="3"/>
      <c r="C672" s="3"/>
      <c r="D672" s="3"/>
      <c r="E672" s="3"/>
      <c r="F672" s="3"/>
    </row>
    <row r="673" ht="14.25" customHeight="1">
      <c r="A673" s="3"/>
      <c r="B673" s="3"/>
      <c r="C673" s="3"/>
      <c r="D673" s="3"/>
      <c r="E673" s="3"/>
      <c r="F673" s="3"/>
    </row>
    <row r="674" ht="14.25" customHeight="1">
      <c r="A674" s="3"/>
      <c r="B674" s="3"/>
      <c r="C674" s="3"/>
      <c r="D674" s="3"/>
      <c r="E674" s="3"/>
      <c r="F674" s="3"/>
    </row>
    <row r="675" ht="14.25" customHeight="1">
      <c r="A675" s="3"/>
      <c r="B675" s="3"/>
      <c r="C675" s="3"/>
      <c r="D675" s="3"/>
      <c r="E675" s="3"/>
      <c r="F675" s="3"/>
    </row>
    <row r="676" ht="14.25" customHeight="1">
      <c r="A676" s="3"/>
      <c r="B676" s="3"/>
      <c r="C676" s="3"/>
      <c r="D676" s="3"/>
      <c r="E676" s="3"/>
      <c r="F676" s="3"/>
    </row>
    <row r="677" ht="14.25" customHeight="1">
      <c r="A677" s="3"/>
      <c r="B677" s="3"/>
      <c r="C677" s="3"/>
      <c r="D677" s="3"/>
      <c r="E677" s="3"/>
      <c r="F677" s="3"/>
    </row>
    <row r="678" ht="14.25" customHeight="1">
      <c r="A678" s="3"/>
      <c r="B678" s="3"/>
      <c r="C678" s="3"/>
      <c r="D678" s="3"/>
      <c r="E678" s="3"/>
      <c r="F678" s="3"/>
    </row>
    <row r="679" ht="14.25" customHeight="1">
      <c r="A679" s="3"/>
      <c r="B679" s="3"/>
      <c r="C679" s="3"/>
      <c r="D679" s="3"/>
      <c r="E679" s="3"/>
      <c r="F679" s="3"/>
    </row>
    <row r="680" ht="14.25" customHeight="1">
      <c r="A680" s="3"/>
      <c r="B680" s="3"/>
      <c r="C680" s="3"/>
      <c r="D680" s="3"/>
      <c r="E680" s="3"/>
      <c r="F680" s="3"/>
    </row>
    <row r="681" ht="14.25" customHeight="1">
      <c r="A681" s="3"/>
      <c r="B681" s="3"/>
      <c r="C681" s="3"/>
      <c r="D681" s="3"/>
      <c r="E681" s="3"/>
      <c r="F681" s="3"/>
    </row>
    <row r="682" ht="14.25" customHeight="1">
      <c r="A682" s="3"/>
      <c r="B682" s="3"/>
      <c r="C682" s="3"/>
      <c r="D682" s="3"/>
      <c r="E682" s="3"/>
      <c r="F682" s="3"/>
    </row>
    <row r="683" ht="14.25" customHeight="1">
      <c r="A683" s="3"/>
      <c r="B683" s="3"/>
      <c r="C683" s="3"/>
      <c r="D683" s="3"/>
      <c r="E683" s="3"/>
      <c r="F683" s="3"/>
    </row>
    <row r="684" ht="14.25" customHeight="1">
      <c r="A684" s="3"/>
      <c r="B684" s="3"/>
      <c r="C684" s="3"/>
      <c r="D684" s="3"/>
      <c r="E684" s="3"/>
      <c r="F684" s="3"/>
    </row>
    <row r="685" ht="14.25" customHeight="1">
      <c r="A685" s="3"/>
      <c r="B685" s="3"/>
      <c r="C685" s="3"/>
      <c r="D685" s="3"/>
      <c r="E685" s="3"/>
      <c r="F685" s="3"/>
    </row>
    <row r="686" ht="14.25" customHeight="1">
      <c r="A686" s="3"/>
      <c r="B686" s="3"/>
      <c r="C686" s="3"/>
      <c r="D686" s="3"/>
      <c r="E686" s="3"/>
      <c r="F686" s="3"/>
    </row>
    <row r="687" ht="14.25" customHeight="1">
      <c r="A687" s="3"/>
      <c r="B687" s="3"/>
      <c r="C687" s="3"/>
      <c r="D687" s="3"/>
      <c r="E687" s="3"/>
      <c r="F687" s="3"/>
    </row>
    <row r="688" ht="14.25" customHeight="1">
      <c r="A688" s="3"/>
      <c r="B688" s="3"/>
      <c r="C688" s="3"/>
      <c r="D688" s="3"/>
      <c r="E688" s="3"/>
      <c r="F688" s="3"/>
    </row>
    <row r="689" ht="14.25" customHeight="1">
      <c r="A689" s="3"/>
      <c r="B689" s="3"/>
      <c r="C689" s="3"/>
      <c r="D689" s="3"/>
      <c r="E689" s="3"/>
      <c r="F689" s="3"/>
    </row>
    <row r="690" ht="14.25" customHeight="1">
      <c r="A690" s="3"/>
      <c r="B690" s="3"/>
      <c r="C690" s="3"/>
      <c r="D690" s="3"/>
      <c r="E690" s="3"/>
      <c r="F690" s="3"/>
    </row>
    <row r="691" ht="14.25" customHeight="1">
      <c r="A691" s="3"/>
      <c r="B691" s="3"/>
      <c r="C691" s="3"/>
      <c r="D691" s="3"/>
      <c r="E691" s="3"/>
      <c r="F691" s="3"/>
    </row>
    <row r="692" ht="14.25" customHeight="1">
      <c r="A692" s="3"/>
      <c r="B692" s="3"/>
      <c r="C692" s="3"/>
      <c r="D692" s="3"/>
      <c r="E692" s="3"/>
      <c r="F692" s="3"/>
    </row>
    <row r="693" ht="14.25" customHeight="1">
      <c r="A693" s="3"/>
      <c r="B693" s="3"/>
      <c r="C693" s="3"/>
      <c r="D693" s="3"/>
      <c r="E693" s="3"/>
      <c r="F693" s="3"/>
    </row>
    <row r="694" ht="14.25" customHeight="1">
      <c r="A694" s="3"/>
      <c r="B694" s="3"/>
      <c r="C694" s="3"/>
      <c r="D694" s="3"/>
      <c r="E694" s="3"/>
      <c r="F694" s="3"/>
    </row>
    <row r="695" ht="14.25" customHeight="1">
      <c r="A695" s="3"/>
      <c r="B695" s="3"/>
      <c r="C695" s="3"/>
      <c r="D695" s="3"/>
      <c r="E695" s="3"/>
      <c r="F695" s="3"/>
    </row>
    <row r="696" ht="14.25" customHeight="1">
      <c r="A696" s="3"/>
      <c r="B696" s="3"/>
      <c r="C696" s="3"/>
      <c r="D696" s="3"/>
      <c r="E696" s="3"/>
      <c r="F696" s="3"/>
    </row>
    <row r="697" ht="14.25" customHeight="1">
      <c r="A697" s="3"/>
      <c r="B697" s="3"/>
      <c r="C697" s="3"/>
      <c r="D697" s="3"/>
      <c r="E697" s="3"/>
      <c r="F697" s="3"/>
    </row>
    <row r="698" ht="14.25" customHeight="1">
      <c r="A698" s="3"/>
      <c r="B698" s="3"/>
      <c r="C698" s="3"/>
      <c r="D698" s="3"/>
      <c r="E698" s="3"/>
      <c r="F698" s="3"/>
    </row>
    <row r="699" ht="14.25" customHeight="1">
      <c r="A699" s="3"/>
      <c r="B699" s="3"/>
      <c r="C699" s="3"/>
      <c r="D699" s="3"/>
      <c r="E699" s="3"/>
      <c r="F699" s="3"/>
    </row>
    <row r="700" ht="14.25" customHeight="1">
      <c r="A700" s="3"/>
      <c r="B700" s="3"/>
      <c r="C700" s="3"/>
      <c r="D700" s="3"/>
      <c r="E700" s="3"/>
      <c r="F700" s="3"/>
    </row>
    <row r="701" ht="14.25" customHeight="1">
      <c r="A701" s="3"/>
      <c r="B701" s="3"/>
      <c r="C701" s="3"/>
      <c r="D701" s="3"/>
      <c r="E701" s="3"/>
      <c r="F701" s="3"/>
    </row>
    <row r="702" ht="14.25" customHeight="1">
      <c r="A702" s="3"/>
      <c r="B702" s="3"/>
      <c r="C702" s="3"/>
      <c r="D702" s="3"/>
      <c r="E702" s="3"/>
      <c r="F702" s="3"/>
    </row>
    <row r="703" ht="14.25" customHeight="1">
      <c r="A703" s="3"/>
      <c r="B703" s="3"/>
      <c r="C703" s="3"/>
      <c r="D703" s="3"/>
      <c r="E703" s="3"/>
      <c r="F703" s="3"/>
    </row>
    <row r="704" ht="14.25" customHeight="1">
      <c r="A704" s="3"/>
      <c r="B704" s="3"/>
      <c r="C704" s="3"/>
      <c r="D704" s="3"/>
      <c r="E704" s="3"/>
      <c r="F704" s="3"/>
    </row>
    <row r="705" ht="14.25" customHeight="1">
      <c r="A705" s="3"/>
      <c r="B705" s="3"/>
      <c r="C705" s="3"/>
      <c r="D705" s="3"/>
      <c r="E705" s="3"/>
      <c r="F705" s="3"/>
    </row>
    <row r="706" ht="14.25" customHeight="1">
      <c r="A706" s="3"/>
      <c r="B706" s="3"/>
      <c r="C706" s="3"/>
      <c r="D706" s="3"/>
      <c r="E706" s="3"/>
      <c r="F706" s="3"/>
    </row>
    <row r="707" ht="14.25" customHeight="1">
      <c r="A707" s="3"/>
      <c r="B707" s="3"/>
      <c r="C707" s="3"/>
      <c r="D707" s="3"/>
      <c r="E707" s="3"/>
      <c r="F707" s="3"/>
    </row>
    <row r="708" ht="14.25" customHeight="1">
      <c r="A708" s="3"/>
      <c r="B708" s="3"/>
      <c r="C708" s="3"/>
      <c r="D708" s="3"/>
      <c r="E708" s="3"/>
      <c r="F708" s="3"/>
    </row>
    <row r="709" ht="14.25" customHeight="1">
      <c r="A709" s="3"/>
      <c r="B709" s="3"/>
      <c r="C709" s="3"/>
      <c r="D709" s="3"/>
      <c r="E709" s="3"/>
      <c r="F709" s="3"/>
    </row>
    <row r="710" ht="14.25" customHeight="1">
      <c r="A710" s="3"/>
      <c r="B710" s="3"/>
      <c r="C710" s="3"/>
      <c r="D710" s="3"/>
      <c r="E710" s="3"/>
      <c r="F710" s="3"/>
    </row>
    <row r="711" ht="14.25" customHeight="1">
      <c r="A711" s="3"/>
      <c r="B711" s="3"/>
      <c r="C711" s="3"/>
      <c r="D711" s="3"/>
      <c r="E711" s="3"/>
      <c r="F711" s="3"/>
    </row>
    <row r="712" ht="14.25" customHeight="1">
      <c r="A712" s="3"/>
      <c r="B712" s="3"/>
      <c r="C712" s="3"/>
      <c r="D712" s="3"/>
      <c r="E712" s="3"/>
      <c r="F712" s="3"/>
    </row>
    <row r="713" ht="14.25" customHeight="1">
      <c r="A713" s="3"/>
      <c r="B713" s="3"/>
      <c r="C713" s="3"/>
      <c r="D713" s="3"/>
      <c r="E713" s="3"/>
      <c r="F713" s="3"/>
    </row>
    <row r="714" ht="14.25" customHeight="1">
      <c r="A714" s="3"/>
      <c r="B714" s="3"/>
      <c r="C714" s="3"/>
      <c r="D714" s="3"/>
      <c r="E714" s="3"/>
      <c r="F714" s="3"/>
    </row>
    <row r="715" ht="14.25" customHeight="1">
      <c r="A715" s="3"/>
      <c r="B715" s="3"/>
      <c r="C715" s="3"/>
      <c r="D715" s="3"/>
      <c r="E715" s="3"/>
      <c r="F715" s="3"/>
    </row>
    <row r="716" ht="14.25" customHeight="1">
      <c r="A716" s="3"/>
      <c r="B716" s="3"/>
      <c r="C716" s="3"/>
      <c r="D716" s="3"/>
      <c r="E716" s="3"/>
      <c r="F716" s="3"/>
    </row>
    <row r="717" ht="14.25" customHeight="1">
      <c r="A717" s="3"/>
      <c r="B717" s="3"/>
      <c r="C717" s="3"/>
      <c r="D717" s="3"/>
      <c r="E717" s="3"/>
      <c r="F717" s="3"/>
    </row>
    <row r="718" ht="14.25" customHeight="1">
      <c r="A718" s="3"/>
      <c r="B718" s="3"/>
      <c r="C718" s="3"/>
      <c r="D718" s="3"/>
      <c r="E718" s="3"/>
      <c r="F718" s="3"/>
    </row>
    <row r="719" ht="14.25" customHeight="1">
      <c r="A719" s="3"/>
      <c r="B719" s="3"/>
      <c r="C719" s="3"/>
      <c r="D719" s="3"/>
      <c r="E719" s="3"/>
      <c r="F719" s="3"/>
    </row>
    <row r="720" ht="14.25" customHeight="1">
      <c r="A720" s="3"/>
      <c r="B720" s="3"/>
      <c r="C720" s="3"/>
      <c r="D720" s="3"/>
      <c r="E720" s="3"/>
      <c r="F720" s="3"/>
    </row>
    <row r="721" ht="14.25" customHeight="1">
      <c r="A721" s="3"/>
      <c r="B721" s="3"/>
      <c r="C721" s="3"/>
      <c r="D721" s="3"/>
      <c r="E721" s="3"/>
      <c r="F721" s="3"/>
    </row>
    <row r="722" ht="14.25" customHeight="1">
      <c r="A722" s="3"/>
      <c r="B722" s="3"/>
      <c r="C722" s="3"/>
      <c r="D722" s="3"/>
      <c r="E722" s="3"/>
      <c r="F722" s="3"/>
    </row>
    <row r="723" ht="14.25" customHeight="1">
      <c r="A723" s="3"/>
      <c r="B723" s="3"/>
      <c r="C723" s="3"/>
      <c r="D723" s="3"/>
      <c r="E723" s="3"/>
      <c r="F723" s="3"/>
    </row>
    <row r="724" ht="14.25" customHeight="1">
      <c r="A724" s="3"/>
      <c r="B724" s="3"/>
      <c r="C724" s="3"/>
      <c r="D724" s="3"/>
      <c r="E724" s="3"/>
      <c r="F724" s="3"/>
    </row>
    <row r="725" ht="14.25" customHeight="1">
      <c r="A725" s="3"/>
      <c r="B725" s="3"/>
      <c r="C725" s="3"/>
      <c r="D725" s="3"/>
      <c r="E725" s="3"/>
      <c r="F725" s="3"/>
    </row>
    <row r="726" ht="14.25" customHeight="1">
      <c r="A726" s="3"/>
      <c r="B726" s="3"/>
      <c r="C726" s="3"/>
      <c r="D726" s="3"/>
      <c r="E726" s="3"/>
      <c r="F726" s="3"/>
    </row>
    <row r="727" ht="14.25" customHeight="1">
      <c r="A727" s="3"/>
      <c r="B727" s="3"/>
      <c r="C727" s="3"/>
      <c r="D727" s="3"/>
      <c r="E727" s="3"/>
      <c r="F727" s="3"/>
    </row>
    <row r="728" ht="14.25" customHeight="1">
      <c r="A728" s="3"/>
      <c r="B728" s="3"/>
      <c r="C728" s="3"/>
      <c r="D728" s="3"/>
      <c r="E728" s="3"/>
      <c r="F728" s="3"/>
    </row>
    <row r="729" ht="14.25" customHeight="1">
      <c r="A729" s="3"/>
      <c r="B729" s="3"/>
      <c r="C729" s="3"/>
      <c r="D729" s="3"/>
      <c r="E729" s="3"/>
      <c r="F729" s="3"/>
    </row>
    <row r="730" ht="14.25" customHeight="1">
      <c r="A730" s="3"/>
      <c r="B730" s="3"/>
      <c r="C730" s="3"/>
      <c r="D730" s="3"/>
      <c r="E730" s="3"/>
      <c r="F730" s="3"/>
    </row>
    <row r="731" ht="14.25" customHeight="1">
      <c r="A731" s="3"/>
      <c r="B731" s="3"/>
      <c r="C731" s="3"/>
      <c r="D731" s="3"/>
      <c r="E731" s="3"/>
      <c r="F731" s="3"/>
    </row>
    <row r="732" ht="14.25" customHeight="1">
      <c r="A732" s="3"/>
      <c r="B732" s="3"/>
      <c r="C732" s="3"/>
      <c r="D732" s="3"/>
      <c r="E732" s="3"/>
      <c r="F732" s="3"/>
    </row>
    <row r="733" ht="14.25" customHeight="1">
      <c r="A733" s="3"/>
      <c r="B733" s="3"/>
      <c r="C733" s="3"/>
      <c r="D733" s="3"/>
      <c r="E733" s="3"/>
      <c r="F733" s="3"/>
    </row>
    <row r="734" ht="14.25" customHeight="1">
      <c r="A734" s="3"/>
      <c r="B734" s="3"/>
      <c r="C734" s="3"/>
      <c r="D734" s="3"/>
      <c r="E734" s="3"/>
      <c r="F734" s="3"/>
    </row>
    <row r="735" ht="14.25" customHeight="1">
      <c r="A735" s="3"/>
      <c r="B735" s="3"/>
      <c r="C735" s="3"/>
      <c r="D735" s="3"/>
      <c r="E735" s="3"/>
      <c r="F735" s="3"/>
    </row>
    <row r="736" ht="14.25" customHeight="1">
      <c r="A736" s="3"/>
      <c r="B736" s="3"/>
      <c r="C736" s="3"/>
      <c r="D736" s="3"/>
      <c r="E736" s="3"/>
      <c r="F736" s="3"/>
    </row>
    <row r="737" ht="14.25" customHeight="1">
      <c r="A737" s="3"/>
      <c r="B737" s="3"/>
      <c r="C737" s="3"/>
      <c r="D737" s="3"/>
      <c r="E737" s="3"/>
      <c r="F737" s="3"/>
    </row>
    <row r="738" ht="14.25" customHeight="1">
      <c r="A738" s="3"/>
      <c r="B738" s="3"/>
      <c r="C738" s="3"/>
      <c r="D738" s="3"/>
      <c r="E738" s="3"/>
      <c r="F738" s="3"/>
    </row>
    <row r="739" ht="14.25" customHeight="1">
      <c r="A739" s="3"/>
      <c r="B739" s="3"/>
      <c r="C739" s="3"/>
      <c r="D739" s="3"/>
      <c r="E739" s="3"/>
      <c r="F739" s="3"/>
    </row>
    <row r="740" ht="14.25" customHeight="1">
      <c r="A740" s="3"/>
      <c r="B740" s="3"/>
      <c r="C740" s="3"/>
      <c r="D740" s="3"/>
      <c r="E740" s="3"/>
      <c r="F740" s="3"/>
    </row>
    <row r="741" ht="14.25" customHeight="1">
      <c r="A741" s="3"/>
      <c r="B741" s="3"/>
      <c r="C741" s="3"/>
      <c r="D741" s="3"/>
      <c r="E741" s="3"/>
      <c r="F741" s="3"/>
    </row>
    <row r="742" ht="14.25" customHeight="1">
      <c r="A742" s="3"/>
      <c r="B742" s="3"/>
      <c r="C742" s="3"/>
      <c r="D742" s="3"/>
      <c r="E742" s="3"/>
      <c r="F742" s="3"/>
    </row>
    <row r="743" ht="14.25" customHeight="1">
      <c r="A743" s="3"/>
      <c r="B743" s="3"/>
      <c r="C743" s="3"/>
      <c r="D743" s="3"/>
      <c r="E743" s="3"/>
      <c r="F743" s="3"/>
    </row>
    <row r="744" ht="14.25" customHeight="1">
      <c r="A744" s="3"/>
      <c r="B744" s="3"/>
      <c r="C744" s="3"/>
      <c r="D744" s="3"/>
      <c r="E744" s="3"/>
      <c r="F744" s="3"/>
    </row>
    <row r="745" ht="14.25" customHeight="1">
      <c r="A745" s="3"/>
      <c r="B745" s="3"/>
      <c r="C745" s="3"/>
      <c r="D745" s="3"/>
      <c r="E745" s="3"/>
      <c r="F745" s="3"/>
    </row>
    <row r="746" ht="14.25" customHeight="1">
      <c r="A746" s="3"/>
      <c r="B746" s="3"/>
      <c r="C746" s="3"/>
      <c r="D746" s="3"/>
      <c r="E746" s="3"/>
      <c r="F746" s="3"/>
    </row>
    <row r="747" ht="14.25" customHeight="1">
      <c r="A747" s="3"/>
      <c r="B747" s="3"/>
      <c r="C747" s="3"/>
      <c r="D747" s="3"/>
      <c r="E747" s="3"/>
      <c r="F747" s="3"/>
    </row>
    <row r="748" ht="14.25" customHeight="1">
      <c r="A748" s="3"/>
      <c r="B748" s="3"/>
      <c r="C748" s="3"/>
      <c r="D748" s="3"/>
      <c r="E748" s="3"/>
      <c r="F748" s="3"/>
    </row>
    <row r="749" ht="14.25" customHeight="1">
      <c r="A749" s="3"/>
      <c r="B749" s="3"/>
      <c r="C749" s="3"/>
      <c r="D749" s="3"/>
      <c r="E749" s="3"/>
      <c r="F749" s="3"/>
    </row>
    <row r="750" ht="14.25" customHeight="1">
      <c r="A750" s="3"/>
      <c r="B750" s="3"/>
      <c r="C750" s="3"/>
      <c r="D750" s="3"/>
      <c r="E750" s="3"/>
      <c r="F750" s="3"/>
    </row>
    <row r="751" ht="14.25" customHeight="1">
      <c r="A751" s="3"/>
      <c r="B751" s="3"/>
      <c r="C751" s="3"/>
      <c r="D751" s="3"/>
      <c r="E751" s="3"/>
      <c r="F751" s="3"/>
    </row>
    <row r="752" ht="14.25" customHeight="1">
      <c r="A752" s="3"/>
      <c r="B752" s="3"/>
      <c r="C752" s="3"/>
      <c r="D752" s="3"/>
      <c r="E752" s="3"/>
      <c r="F752" s="3"/>
    </row>
    <row r="753" ht="14.25" customHeight="1">
      <c r="A753" s="3"/>
      <c r="B753" s="3"/>
      <c r="C753" s="3"/>
      <c r="D753" s="3"/>
      <c r="E753" s="3"/>
      <c r="F753" s="3"/>
    </row>
    <row r="754" ht="14.25" customHeight="1">
      <c r="A754" s="3"/>
      <c r="B754" s="3"/>
      <c r="C754" s="3"/>
      <c r="D754" s="3"/>
      <c r="E754" s="3"/>
      <c r="F754" s="3"/>
    </row>
    <row r="755" ht="14.25" customHeight="1">
      <c r="A755" s="3"/>
      <c r="B755" s="3"/>
      <c r="C755" s="3"/>
      <c r="D755" s="3"/>
      <c r="E755" s="3"/>
      <c r="F755" s="3"/>
    </row>
    <row r="756" ht="14.25" customHeight="1">
      <c r="A756" s="3"/>
      <c r="B756" s="3"/>
      <c r="C756" s="3"/>
      <c r="D756" s="3"/>
      <c r="E756" s="3"/>
      <c r="F756" s="3"/>
    </row>
    <row r="757" ht="14.25" customHeight="1">
      <c r="A757" s="3"/>
      <c r="B757" s="3"/>
      <c r="C757" s="3"/>
      <c r="D757" s="3"/>
      <c r="E757" s="3"/>
      <c r="F757" s="3"/>
    </row>
    <row r="758" ht="14.25" customHeight="1">
      <c r="A758" s="3"/>
      <c r="B758" s="3"/>
      <c r="C758" s="3"/>
      <c r="D758" s="3"/>
      <c r="E758" s="3"/>
      <c r="F758" s="3"/>
    </row>
    <row r="759" ht="14.25" customHeight="1">
      <c r="A759" s="3"/>
      <c r="B759" s="3"/>
      <c r="C759" s="3"/>
      <c r="D759" s="3"/>
      <c r="E759" s="3"/>
      <c r="F759" s="3"/>
    </row>
    <row r="760" ht="14.25" customHeight="1">
      <c r="A760" s="3"/>
      <c r="B760" s="3"/>
      <c r="C760" s="3"/>
      <c r="D760" s="3"/>
      <c r="E760" s="3"/>
      <c r="F760" s="3"/>
    </row>
    <row r="761" ht="14.25" customHeight="1">
      <c r="A761" s="3"/>
      <c r="B761" s="3"/>
      <c r="C761" s="3"/>
      <c r="D761" s="3"/>
      <c r="E761" s="3"/>
      <c r="F761" s="3"/>
    </row>
    <row r="762" ht="14.25" customHeight="1">
      <c r="A762" s="3"/>
      <c r="B762" s="3"/>
      <c r="C762" s="3"/>
      <c r="D762" s="3"/>
      <c r="E762" s="3"/>
      <c r="F762" s="3"/>
    </row>
    <row r="763" ht="14.25" customHeight="1">
      <c r="A763" s="3"/>
      <c r="B763" s="3"/>
      <c r="C763" s="3"/>
      <c r="D763" s="3"/>
      <c r="E763" s="3"/>
      <c r="F763" s="3"/>
    </row>
    <row r="764" ht="14.25" customHeight="1">
      <c r="A764" s="3"/>
      <c r="B764" s="3"/>
      <c r="C764" s="3"/>
      <c r="D764" s="3"/>
      <c r="E764" s="3"/>
      <c r="F764" s="3"/>
    </row>
    <row r="765" ht="14.25" customHeight="1">
      <c r="A765" s="3"/>
      <c r="B765" s="3"/>
      <c r="C765" s="3"/>
      <c r="D765" s="3"/>
      <c r="E765" s="3"/>
      <c r="F765" s="3"/>
    </row>
    <row r="766" ht="14.25" customHeight="1">
      <c r="A766" s="3"/>
      <c r="B766" s="3"/>
      <c r="C766" s="3"/>
      <c r="D766" s="3"/>
      <c r="E766" s="3"/>
      <c r="F766" s="3"/>
    </row>
    <row r="767" ht="14.25" customHeight="1">
      <c r="A767" s="3"/>
      <c r="B767" s="3"/>
      <c r="C767" s="3"/>
      <c r="D767" s="3"/>
      <c r="E767" s="3"/>
      <c r="F767" s="3"/>
    </row>
    <row r="768" ht="14.25" customHeight="1">
      <c r="A768" s="3"/>
      <c r="B768" s="3"/>
      <c r="C768" s="3"/>
      <c r="D768" s="3"/>
      <c r="E768" s="3"/>
      <c r="F768" s="3"/>
    </row>
    <row r="769" ht="14.25" customHeight="1">
      <c r="A769" s="3"/>
      <c r="B769" s="3"/>
      <c r="C769" s="3"/>
      <c r="D769" s="3"/>
      <c r="E769" s="3"/>
      <c r="F769" s="3"/>
    </row>
    <row r="770" ht="14.25" customHeight="1">
      <c r="A770" s="3"/>
      <c r="B770" s="3"/>
      <c r="C770" s="3"/>
      <c r="D770" s="3"/>
      <c r="E770" s="3"/>
      <c r="F770" s="3"/>
    </row>
    <row r="771" ht="14.25" customHeight="1">
      <c r="A771" s="3"/>
      <c r="B771" s="3"/>
      <c r="C771" s="3"/>
      <c r="D771" s="3"/>
      <c r="E771" s="3"/>
      <c r="F771" s="3"/>
    </row>
    <row r="772" ht="14.25" customHeight="1">
      <c r="A772" s="3"/>
      <c r="B772" s="3"/>
      <c r="C772" s="3"/>
      <c r="D772" s="3"/>
      <c r="E772" s="3"/>
      <c r="F772" s="3"/>
    </row>
    <row r="773" ht="14.25" customHeight="1">
      <c r="A773" s="3"/>
      <c r="B773" s="3"/>
      <c r="C773" s="3"/>
      <c r="D773" s="3"/>
      <c r="E773" s="3"/>
      <c r="F773" s="3"/>
    </row>
    <row r="774" ht="14.25" customHeight="1">
      <c r="A774" s="3"/>
      <c r="B774" s="3"/>
      <c r="C774" s="3"/>
      <c r="D774" s="3"/>
      <c r="E774" s="3"/>
      <c r="F774" s="3"/>
    </row>
    <row r="775" ht="14.25" customHeight="1">
      <c r="A775" s="3"/>
      <c r="B775" s="3"/>
      <c r="C775" s="3"/>
      <c r="D775" s="3"/>
      <c r="E775" s="3"/>
      <c r="F775" s="3"/>
    </row>
    <row r="776" ht="14.25" customHeight="1">
      <c r="A776" s="3"/>
      <c r="B776" s="3"/>
      <c r="C776" s="3"/>
      <c r="D776" s="3"/>
      <c r="E776" s="3"/>
      <c r="F776" s="3"/>
    </row>
    <row r="777" ht="14.25" customHeight="1">
      <c r="A777" s="3"/>
      <c r="B777" s="3"/>
      <c r="C777" s="3"/>
      <c r="D777" s="3"/>
      <c r="E777" s="3"/>
      <c r="F777" s="3"/>
    </row>
    <row r="778" ht="14.25" customHeight="1">
      <c r="A778" s="3"/>
      <c r="B778" s="3"/>
      <c r="C778" s="3"/>
      <c r="D778" s="3"/>
      <c r="E778" s="3"/>
      <c r="F778" s="3"/>
    </row>
    <row r="779" ht="14.25" customHeight="1">
      <c r="A779" s="3"/>
      <c r="B779" s="3"/>
      <c r="C779" s="3"/>
      <c r="D779" s="3"/>
      <c r="E779" s="3"/>
      <c r="F779" s="3"/>
    </row>
    <row r="780" ht="14.25" customHeight="1">
      <c r="A780" s="3"/>
      <c r="B780" s="3"/>
      <c r="C780" s="3"/>
      <c r="D780" s="3"/>
      <c r="E780" s="3"/>
      <c r="F780" s="3"/>
    </row>
    <row r="781" ht="14.25" customHeight="1">
      <c r="A781" s="3"/>
      <c r="B781" s="3"/>
      <c r="C781" s="3"/>
      <c r="D781" s="3"/>
      <c r="E781" s="3"/>
      <c r="F781" s="3"/>
    </row>
    <row r="782" ht="14.25" customHeight="1">
      <c r="A782" s="3"/>
      <c r="B782" s="3"/>
      <c r="C782" s="3"/>
      <c r="D782" s="3"/>
      <c r="E782" s="3"/>
      <c r="F782" s="3"/>
    </row>
    <row r="783" ht="14.25" customHeight="1">
      <c r="A783" s="3"/>
      <c r="B783" s="3"/>
      <c r="C783" s="3"/>
      <c r="D783" s="3"/>
      <c r="E783" s="3"/>
      <c r="F783" s="3"/>
    </row>
    <row r="784" ht="14.25" customHeight="1">
      <c r="A784" s="3"/>
      <c r="B784" s="3"/>
      <c r="C784" s="3"/>
      <c r="D784" s="3"/>
      <c r="E784" s="3"/>
      <c r="F784" s="3"/>
    </row>
    <row r="785" ht="14.25" customHeight="1">
      <c r="A785" s="3"/>
      <c r="B785" s="3"/>
      <c r="C785" s="3"/>
      <c r="D785" s="3"/>
      <c r="E785" s="3"/>
      <c r="F785" s="3"/>
    </row>
    <row r="786" ht="14.25" customHeight="1">
      <c r="A786" s="3"/>
      <c r="B786" s="3"/>
      <c r="C786" s="3"/>
      <c r="D786" s="3"/>
      <c r="E786" s="3"/>
      <c r="F786" s="3"/>
    </row>
    <row r="787" ht="14.25" customHeight="1">
      <c r="A787" s="3"/>
      <c r="B787" s="3"/>
      <c r="C787" s="3"/>
      <c r="D787" s="3"/>
      <c r="E787" s="3"/>
      <c r="F787" s="3"/>
    </row>
    <row r="788" ht="14.25" customHeight="1">
      <c r="A788" s="3"/>
      <c r="B788" s="3"/>
      <c r="C788" s="3"/>
      <c r="D788" s="3"/>
      <c r="E788" s="3"/>
      <c r="F788" s="3"/>
    </row>
    <row r="789" ht="14.25" customHeight="1">
      <c r="A789" s="3"/>
      <c r="B789" s="3"/>
      <c r="C789" s="3"/>
      <c r="D789" s="3"/>
      <c r="E789" s="3"/>
      <c r="F789" s="3"/>
    </row>
    <row r="790" ht="14.25" customHeight="1">
      <c r="A790" s="3"/>
      <c r="B790" s="3"/>
      <c r="C790" s="3"/>
      <c r="D790" s="3"/>
      <c r="E790" s="3"/>
      <c r="F790" s="3"/>
    </row>
    <row r="791" ht="14.25" customHeight="1">
      <c r="A791" s="3"/>
      <c r="B791" s="3"/>
      <c r="C791" s="3"/>
      <c r="D791" s="3"/>
      <c r="E791" s="3"/>
      <c r="F791" s="3"/>
    </row>
    <row r="792" ht="14.25" customHeight="1">
      <c r="A792" s="3"/>
      <c r="B792" s="3"/>
      <c r="C792" s="3"/>
      <c r="D792" s="3"/>
      <c r="E792" s="3"/>
      <c r="F792" s="3"/>
    </row>
    <row r="793" ht="14.25" customHeight="1">
      <c r="A793" s="3"/>
      <c r="B793" s="3"/>
      <c r="C793" s="3"/>
      <c r="D793" s="3"/>
      <c r="E793" s="3"/>
      <c r="F793" s="3"/>
    </row>
    <row r="794" ht="14.25" customHeight="1">
      <c r="A794" s="3"/>
      <c r="B794" s="3"/>
      <c r="C794" s="3"/>
      <c r="D794" s="3"/>
      <c r="E794" s="3"/>
      <c r="F794" s="3"/>
    </row>
    <row r="795" ht="14.25" customHeight="1">
      <c r="A795" s="3"/>
      <c r="B795" s="3"/>
      <c r="C795" s="3"/>
      <c r="D795" s="3"/>
      <c r="E795" s="3"/>
      <c r="F795" s="3"/>
    </row>
    <row r="796" ht="14.25" customHeight="1">
      <c r="A796" s="3"/>
      <c r="B796" s="3"/>
      <c r="C796" s="3"/>
      <c r="D796" s="3"/>
      <c r="E796" s="3"/>
      <c r="F796" s="3"/>
    </row>
    <row r="797" ht="14.25" customHeight="1">
      <c r="A797" s="3"/>
      <c r="B797" s="3"/>
      <c r="C797" s="3"/>
      <c r="D797" s="3"/>
      <c r="E797" s="3"/>
      <c r="F797" s="3"/>
    </row>
    <row r="798" ht="14.25" customHeight="1">
      <c r="A798" s="3"/>
      <c r="B798" s="3"/>
      <c r="C798" s="3"/>
      <c r="D798" s="3"/>
      <c r="E798" s="3"/>
      <c r="F798" s="3"/>
    </row>
    <row r="799" ht="14.25" customHeight="1">
      <c r="A799" s="3"/>
      <c r="B799" s="3"/>
      <c r="C799" s="3"/>
      <c r="D799" s="3"/>
      <c r="E799" s="3"/>
      <c r="F799" s="3"/>
    </row>
    <row r="800" ht="14.25" customHeight="1">
      <c r="A800" s="3"/>
      <c r="B800" s="3"/>
      <c r="C800" s="3"/>
      <c r="D800" s="3"/>
      <c r="E800" s="3"/>
      <c r="F800" s="3"/>
    </row>
    <row r="801" ht="14.25" customHeight="1">
      <c r="A801" s="3"/>
      <c r="B801" s="3"/>
      <c r="C801" s="3"/>
      <c r="D801" s="3"/>
      <c r="E801" s="3"/>
      <c r="F801" s="3"/>
    </row>
    <row r="802" ht="14.25" customHeight="1">
      <c r="A802" s="3"/>
      <c r="B802" s="3"/>
      <c r="C802" s="3"/>
      <c r="D802" s="3"/>
      <c r="E802" s="3"/>
      <c r="F802" s="3"/>
    </row>
    <row r="803" ht="14.25" customHeight="1">
      <c r="A803" s="3"/>
      <c r="B803" s="3"/>
      <c r="C803" s="3"/>
      <c r="D803" s="3"/>
      <c r="E803" s="3"/>
      <c r="F803" s="3"/>
    </row>
    <row r="804" ht="14.25" customHeight="1">
      <c r="A804" s="3"/>
      <c r="B804" s="3"/>
      <c r="C804" s="3"/>
      <c r="D804" s="3"/>
      <c r="E804" s="3"/>
      <c r="F804" s="3"/>
    </row>
    <row r="805" ht="14.25" customHeight="1">
      <c r="A805" s="3"/>
      <c r="B805" s="3"/>
      <c r="C805" s="3"/>
      <c r="D805" s="3"/>
      <c r="E805" s="3"/>
      <c r="F805" s="3"/>
    </row>
    <row r="806" ht="14.25" customHeight="1">
      <c r="A806" s="3"/>
      <c r="B806" s="3"/>
      <c r="C806" s="3"/>
      <c r="D806" s="3"/>
      <c r="E806" s="3"/>
      <c r="F806" s="3"/>
    </row>
    <row r="807" ht="14.25" customHeight="1">
      <c r="A807" s="3"/>
      <c r="B807" s="3"/>
      <c r="C807" s="3"/>
      <c r="D807" s="3"/>
      <c r="E807" s="3"/>
      <c r="F807" s="3"/>
    </row>
    <row r="808" ht="14.25" customHeight="1">
      <c r="A808" s="3"/>
      <c r="B808" s="3"/>
      <c r="C808" s="3"/>
      <c r="D808" s="3"/>
      <c r="E808" s="3"/>
      <c r="F808" s="3"/>
    </row>
    <row r="809" ht="14.25" customHeight="1">
      <c r="A809" s="3"/>
      <c r="B809" s="3"/>
      <c r="C809" s="3"/>
      <c r="D809" s="3"/>
      <c r="E809" s="3"/>
      <c r="F809" s="3"/>
    </row>
    <row r="810" ht="14.25" customHeight="1">
      <c r="A810" s="3"/>
      <c r="B810" s="3"/>
      <c r="C810" s="3"/>
      <c r="D810" s="3"/>
      <c r="E810" s="3"/>
      <c r="F810" s="3"/>
    </row>
    <row r="811" ht="14.25" customHeight="1">
      <c r="A811" s="3"/>
      <c r="B811" s="3"/>
      <c r="C811" s="3"/>
      <c r="D811" s="3"/>
      <c r="E811" s="3"/>
      <c r="F811" s="3"/>
    </row>
    <row r="812" ht="14.25" customHeight="1">
      <c r="A812" s="3"/>
      <c r="B812" s="3"/>
      <c r="C812" s="3"/>
      <c r="D812" s="3"/>
      <c r="E812" s="3"/>
      <c r="F812" s="3"/>
    </row>
    <row r="813" ht="14.25" customHeight="1">
      <c r="A813" s="3"/>
      <c r="B813" s="3"/>
      <c r="C813" s="3"/>
      <c r="D813" s="3"/>
      <c r="E813" s="3"/>
      <c r="F813" s="3"/>
    </row>
    <row r="814" ht="14.25" customHeight="1">
      <c r="A814" s="3"/>
      <c r="B814" s="3"/>
      <c r="C814" s="3"/>
      <c r="D814" s="3"/>
      <c r="E814" s="3"/>
      <c r="F814" s="3"/>
    </row>
    <row r="815" ht="14.25" customHeight="1">
      <c r="A815" s="3"/>
      <c r="B815" s="3"/>
      <c r="C815" s="3"/>
      <c r="D815" s="3"/>
      <c r="E815" s="3"/>
      <c r="F815" s="3"/>
    </row>
    <row r="816" ht="14.25" customHeight="1">
      <c r="A816" s="3"/>
      <c r="B816" s="3"/>
      <c r="C816" s="3"/>
      <c r="D816" s="3"/>
      <c r="E816" s="3"/>
      <c r="F816" s="3"/>
    </row>
    <row r="817" ht="14.25" customHeight="1">
      <c r="A817" s="3"/>
      <c r="B817" s="3"/>
      <c r="C817" s="3"/>
      <c r="D817" s="3"/>
      <c r="E817" s="3"/>
      <c r="F817" s="3"/>
    </row>
    <row r="818" ht="14.25" customHeight="1">
      <c r="A818" s="3"/>
      <c r="B818" s="3"/>
      <c r="C818" s="3"/>
      <c r="D818" s="3"/>
      <c r="E818" s="3"/>
      <c r="F818" s="3"/>
    </row>
    <row r="819" ht="14.25" customHeight="1">
      <c r="A819" s="3"/>
      <c r="B819" s="3"/>
      <c r="C819" s="3"/>
      <c r="D819" s="3"/>
      <c r="E819" s="3"/>
      <c r="F819" s="3"/>
    </row>
    <row r="820" ht="14.25" customHeight="1">
      <c r="A820" s="3"/>
      <c r="B820" s="3"/>
      <c r="C820" s="3"/>
      <c r="D820" s="3"/>
      <c r="E820" s="3"/>
      <c r="F820" s="3"/>
    </row>
    <row r="821" ht="14.25" customHeight="1">
      <c r="A821" s="3"/>
      <c r="B821" s="3"/>
      <c r="C821" s="3"/>
      <c r="D821" s="3"/>
      <c r="E821" s="3"/>
      <c r="F821" s="3"/>
    </row>
    <row r="822" ht="14.25" customHeight="1">
      <c r="A822" s="3"/>
      <c r="B822" s="3"/>
      <c r="C822" s="3"/>
      <c r="D822" s="3"/>
      <c r="E822" s="3"/>
      <c r="F822" s="3"/>
    </row>
    <row r="823" ht="14.25" customHeight="1">
      <c r="A823" s="3"/>
      <c r="B823" s="3"/>
      <c r="C823" s="3"/>
      <c r="D823" s="3"/>
      <c r="E823" s="3"/>
      <c r="F823" s="3"/>
    </row>
    <row r="824" ht="14.25" customHeight="1">
      <c r="A824" s="3"/>
      <c r="B824" s="3"/>
      <c r="C824" s="3"/>
      <c r="D824" s="3"/>
      <c r="E824" s="3"/>
      <c r="F824" s="3"/>
    </row>
    <row r="825" ht="14.25" customHeight="1">
      <c r="A825" s="3"/>
      <c r="B825" s="3"/>
      <c r="C825" s="3"/>
      <c r="D825" s="3"/>
      <c r="E825" s="3"/>
      <c r="F825" s="3"/>
    </row>
    <row r="826" ht="14.25" customHeight="1">
      <c r="A826" s="3"/>
      <c r="B826" s="3"/>
      <c r="C826" s="3"/>
      <c r="D826" s="3"/>
      <c r="E826" s="3"/>
      <c r="F826" s="3"/>
    </row>
    <row r="827" ht="14.25" customHeight="1">
      <c r="A827" s="3"/>
      <c r="B827" s="3"/>
      <c r="C827" s="3"/>
      <c r="D827" s="3"/>
      <c r="E827" s="3"/>
      <c r="F827" s="3"/>
    </row>
    <row r="828" ht="14.25" customHeight="1">
      <c r="A828" s="3"/>
      <c r="B828" s="3"/>
      <c r="C828" s="3"/>
      <c r="D828" s="3"/>
      <c r="E828" s="3"/>
      <c r="F828" s="3"/>
    </row>
    <row r="829" ht="14.25" customHeight="1">
      <c r="A829" s="3"/>
      <c r="B829" s="3"/>
      <c r="C829" s="3"/>
      <c r="D829" s="3"/>
      <c r="E829" s="3"/>
      <c r="F829" s="3"/>
    </row>
    <row r="830" ht="14.25" customHeight="1">
      <c r="A830" s="3"/>
      <c r="B830" s="3"/>
      <c r="C830" s="3"/>
      <c r="D830" s="3"/>
      <c r="E830" s="3"/>
      <c r="F830" s="3"/>
    </row>
    <row r="831" ht="14.25" customHeight="1">
      <c r="A831" s="3"/>
      <c r="B831" s="3"/>
      <c r="C831" s="3"/>
      <c r="D831" s="3"/>
      <c r="E831" s="3"/>
      <c r="F831" s="3"/>
    </row>
    <row r="832" ht="14.25" customHeight="1">
      <c r="A832" s="3"/>
      <c r="B832" s="3"/>
      <c r="C832" s="3"/>
      <c r="D832" s="3"/>
      <c r="E832" s="3"/>
      <c r="F832" s="3"/>
    </row>
    <row r="833" ht="14.25" customHeight="1">
      <c r="A833" s="3"/>
      <c r="B833" s="3"/>
      <c r="C833" s="3"/>
      <c r="D833" s="3"/>
      <c r="E833" s="3"/>
      <c r="F833" s="3"/>
    </row>
    <row r="834" ht="14.25" customHeight="1">
      <c r="A834" s="3"/>
      <c r="B834" s="3"/>
      <c r="C834" s="3"/>
      <c r="D834" s="3"/>
      <c r="E834" s="3"/>
      <c r="F834" s="3"/>
    </row>
    <row r="835" ht="14.25" customHeight="1">
      <c r="A835" s="3"/>
      <c r="B835" s="3"/>
      <c r="C835" s="3"/>
      <c r="D835" s="3"/>
      <c r="E835" s="3"/>
      <c r="F835" s="3"/>
    </row>
    <row r="836" ht="14.25" customHeight="1">
      <c r="A836" s="3"/>
      <c r="B836" s="3"/>
      <c r="C836" s="3"/>
      <c r="D836" s="3"/>
      <c r="E836" s="3"/>
      <c r="F836" s="3"/>
    </row>
    <row r="837" ht="14.25" customHeight="1">
      <c r="A837" s="3"/>
      <c r="B837" s="3"/>
      <c r="C837" s="3"/>
      <c r="D837" s="3"/>
      <c r="E837" s="3"/>
      <c r="F837" s="3"/>
    </row>
    <row r="838" ht="14.25" customHeight="1">
      <c r="A838" s="3"/>
      <c r="B838" s="3"/>
      <c r="C838" s="3"/>
      <c r="D838" s="3"/>
      <c r="E838" s="3"/>
      <c r="F838" s="3"/>
    </row>
    <row r="839" ht="14.25" customHeight="1">
      <c r="A839" s="3"/>
      <c r="B839" s="3"/>
      <c r="C839" s="3"/>
      <c r="D839" s="3"/>
      <c r="E839" s="3"/>
      <c r="F839" s="3"/>
    </row>
    <row r="840" ht="14.25" customHeight="1">
      <c r="A840" s="3"/>
      <c r="B840" s="3"/>
      <c r="C840" s="3"/>
      <c r="D840" s="3"/>
      <c r="E840" s="3"/>
      <c r="F840" s="3"/>
    </row>
    <row r="841" ht="14.25" customHeight="1">
      <c r="A841" s="3"/>
      <c r="B841" s="3"/>
      <c r="C841" s="3"/>
      <c r="D841" s="3"/>
      <c r="E841" s="3"/>
      <c r="F841" s="3"/>
    </row>
    <row r="842" ht="14.25" customHeight="1">
      <c r="A842" s="3"/>
      <c r="B842" s="3"/>
      <c r="C842" s="3"/>
      <c r="D842" s="3"/>
      <c r="E842" s="3"/>
      <c r="F842" s="3"/>
    </row>
    <row r="843" ht="14.25" customHeight="1">
      <c r="A843" s="3"/>
      <c r="B843" s="3"/>
      <c r="C843" s="3"/>
      <c r="D843" s="3"/>
      <c r="E843" s="3"/>
      <c r="F843" s="3"/>
    </row>
    <row r="844" ht="14.25" customHeight="1">
      <c r="A844" s="3"/>
      <c r="B844" s="3"/>
      <c r="C844" s="3"/>
      <c r="D844" s="3"/>
      <c r="E844" s="3"/>
      <c r="F844" s="3"/>
    </row>
    <row r="845" ht="14.25" customHeight="1">
      <c r="A845" s="3"/>
      <c r="B845" s="3"/>
      <c r="C845" s="3"/>
      <c r="D845" s="3"/>
      <c r="E845" s="3"/>
      <c r="F845" s="3"/>
    </row>
    <row r="846" ht="14.25" customHeight="1">
      <c r="A846" s="3"/>
      <c r="B846" s="3"/>
      <c r="C846" s="3"/>
      <c r="D846" s="3"/>
      <c r="E846" s="3"/>
      <c r="F846" s="3"/>
    </row>
    <row r="847" ht="14.25" customHeight="1">
      <c r="A847" s="3"/>
      <c r="B847" s="3"/>
      <c r="C847" s="3"/>
      <c r="D847" s="3"/>
      <c r="E847" s="3"/>
      <c r="F847" s="3"/>
    </row>
    <row r="848" ht="14.25" customHeight="1">
      <c r="A848" s="3"/>
      <c r="B848" s="3"/>
      <c r="C848" s="3"/>
      <c r="D848" s="3"/>
      <c r="E848" s="3"/>
      <c r="F848" s="3"/>
    </row>
    <row r="849" ht="14.25" customHeight="1">
      <c r="A849" s="3"/>
      <c r="B849" s="3"/>
      <c r="C849" s="3"/>
      <c r="D849" s="3"/>
      <c r="E849" s="3"/>
      <c r="F849" s="3"/>
    </row>
    <row r="850" ht="14.25" customHeight="1">
      <c r="A850" s="3"/>
      <c r="B850" s="3"/>
      <c r="C850" s="3"/>
      <c r="D850" s="3"/>
      <c r="E850" s="3"/>
      <c r="F850" s="3"/>
    </row>
    <row r="851" ht="14.25" customHeight="1">
      <c r="A851" s="3"/>
      <c r="B851" s="3"/>
      <c r="C851" s="3"/>
      <c r="D851" s="3"/>
      <c r="E851" s="3"/>
      <c r="F851" s="3"/>
    </row>
    <row r="852" ht="14.25" customHeight="1">
      <c r="A852" s="3"/>
      <c r="B852" s="3"/>
      <c r="C852" s="3"/>
      <c r="D852" s="3"/>
      <c r="E852" s="3"/>
      <c r="F852" s="3"/>
    </row>
    <row r="853" ht="14.25" customHeight="1">
      <c r="A853" s="3"/>
      <c r="B853" s="3"/>
      <c r="C853" s="3"/>
      <c r="D853" s="3"/>
      <c r="E853" s="3"/>
      <c r="F853" s="3"/>
    </row>
    <row r="854" ht="14.25" customHeight="1">
      <c r="A854" s="3"/>
      <c r="B854" s="3"/>
      <c r="C854" s="3"/>
      <c r="D854" s="3"/>
      <c r="E854" s="3"/>
      <c r="F854" s="3"/>
    </row>
    <row r="855" ht="14.25" customHeight="1">
      <c r="A855" s="3"/>
      <c r="B855" s="3"/>
      <c r="C855" s="3"/>
      <c r="D855" s="3"/>
      <c r="E855" s="3"/>
      <c r="F855" s="3"/>
    </row>
    <row r="856" ht="14.25" customHeight="1">
      <c r="A856" s="3"/>
      <c r="B856" s="3"/>
      <c r="C856" s="3"/>
      <c r="D856" s="3"/>
      <c r="E856" s="3"/>
      <c r="F856" s="3"/>
    </row>
    <row r="857" ht="14.25" customHeight="1">
      <c r="A857" s="3"/>
      <c r="B857" s="3"/>
      <c r="C857" s="3"/>
      <c r="D857" s="3"/>
      <c r="E857" s="3"/>
      <c r="F857" s="3"/>
    </row>
    <row r="858" ht="14.25" customHeight="1">
      <c r="A858" s="3"/>
      <c r="B858" s="3"/>
      <c r="C858" s="3"/>
      <c r="D858" s="3"/>
      <c r="E858" s="3"/>
      <c r="F858" s="3"/>
    </row>
    <row r="859" ht="14.25" customHeight="1">
      <c r="A859" s="3"/>
      <c r="B859" s="3"/>
      <c r="C859" s="3"/>
      <c r="D859" s="3"/>
      <c r="E859" s="3"/>
      <c r="F859" s="3"/>
    </row>
    <row r="860" ht="14.25" customHeight="1">
      <c r="A860" s="3"/>
      <c r="B860" s="3"/>
      <c r="C860" s="3"/>
      <c r="D860" s="3"/>
      <c r="E860" s="3"/>
      <c r="F860" s="3"/>
    </row>
    <row r="861" ht="14.25" customHeight="1">
      <c r="A861" s="3"/>
      <c r="B861" s="3"/>
      <c r="C861" s="3"/>
      <c r="D861" s="3"/>
      <c r="E861" s="3"/>
      <c r="F861" s="3"/>
    </row>
    <row r="862" ht="14.25" customHeight="1">
      <c r="A862" s="3"/>
      <c r="B862" s="3"/>
      <c r="C862" s="3"/>
      <c r="D862" s="3"/>
      <c r="E862" s="3"/>
      <c r="F862" s="3"/>
    </row>
    <row r="863" ht="14.25" customHeight="1">
      <c r="A863" s="3"/>
      <c r="B863" s="3"/>
      <c r="C863" s="3"/>
      <c r="D863" s="3"/>
      <c r="E863" s="3"/>
      <c r="F863" s="3"/>
    </row>
    <row r="864" ht="14.25" customHeight="1">
      <c r="A864" s="3"/>
      <c r="B864" s="3"/>
      <c r="C864" s="3"/>
      <c r="D864" s="3"/>
      <c r="E864" s="3"/>
      <c r="F864" s="3"/>
    </row>
    <row r="865" ht="14.25" customHeight="1">
      <c r="A865" s="3"/>
      <c r="B865" s="3"/>
      <c r="C865" s="3"/>
      <c r="D865" s="3"/>
      <c r="E865" s="3"/>
      <c r="F865" s="3"/>
    </row>
    <row r="866" ht="14.25" customHeight="1">
      <c r="A866" s="3"/>
      <c r="B866" s="3"/>
      <c r="C866" s="3"/>
      <c r="D866" s="3"/>
      <c r="E866" s="3"/>
      <c r="F866" s="3"/>
    </row>
    <row r="867" ht="14.25" customHeight="1">
      <c r="A867" s="3"/>
      <c r="B867" s="3"/>
      <c r="C867" s="3"/>
      <c r="D867" s="3"/>
      <c r="E867" s="3"/>
      <c r="F867" s="3"/>
    </row>
    <row r="868" ht="14.25" customHeight="1">
      <c r="A868" s="3"/>
      <c r="B868" s="3"/>
      <c r="C868" s="3"/>
      <c r="D868" s="3"/>
      <c r="E868" s="3"/>
      <c r="F868" s="3"/>
    </row>
    <row r="869" ht="14.25" customHeight="1">
      <c r="A869" s="3"/>
      <c r="B869" s="3"/>
      <c r="C869" s="3"/>
      <c r="D869" s="3"/>
      <c r="E869" s="3"/>
      <c r="F869" s="3"/>
    </row>
    <row r="870" ht="14.25" customHeight="1">
      <c r="A870" s="3"/>
      <c r="B870" s="3"/>
      <c r="C870" s="3"/>
      <c r="D870" s="3"/>
      <c r="E870" s="3"/>
      <c r="F870" s="3"/>
    </row>
    <row r="871" ht="14.25" customHeight="1">
      <c r="A871" s="3"/>
      <c r="B871" s="3"/>
      <c r="C871" s="3"/>
      <c r="D871" s="3"/>
      <c r="E871" s="3"/>
      <c r="F871" s="3"/>
    </row>
    <row r="872" ht="14.25" customHeight="1">
      <c r="A872" s="3"/>
      <c r="B872" s="3"/>
      <c r="C872" s="3"/>
      <c r="D872" s="3"/>
      <c r="E872" s="3"/>
      <c r="F872" s="3"/>
    </row>
    <row r="873" ht="14.25" customHeight="1">
      <c r="A873" s="3"/>
      <c r="B873" s="3"/>
      <c r="C873" s="3"/>
      <c r="D873" s="3"/>
      <c r="E873" s="3"/>
      <c r="F873" s="3"/>
    </row>
    <row r="874" ht="14.25" customHeight="1">
      <c r="A874" s="3"/>
      <c r="B874" s="3"/>
      <c r="C874" s="3"/>
      <c r="D874" s="3"/>
      <c r="E874" s="3"/>
      <c r="F874" s="3"/>
    </row>
    <row r="875" ht="14.25" customHeight="1">
      <c r="A875" s="3"/>
      <c r="B875" s="3"/>
      <c r="C875" s="3"/>
      <c r="D875" s="3"/>
      <c r="E875" s="3"/>
      <c r="F875" s="3"/>
    </row>
    <row r="876" ht="14.25" customHeight="1">
      <c r="A876" s="3"/>
      <c r="B876" s="3"/>
      <c r="C876" s="3"/>
      <c r="D876" s="3"/>
      <c r="E876" s="3"/>
      <c r="F876" s="3"/>
    </row>
    <row r="877" ht="14.25" customHeight="1">
      <c r="A877" s="3"/>
      <c r="B877" s="3"/>
      <c r="C877" s="3"/>
      <c r="D877" s="3"/>
      <c r="E877" s="3"/>
      <c r="F877" s="3"/>
    </row>
    <row r="878" ht="14.25" customHeight="1">
      <c r="A878" s="3"/>
      <c r="B878" s="3"/>
      <c r="C878" s="3"/>
      <c r="D878" s="3"/>
      <c r="E878" s="3"/>
      <c r="F878" s="3"/>
    </row>
    <row r="879" ht="14.25" customHeight="1">
      <c r="A879" s="3"/>
      <c r="B879" s="3"/>
      <c r="C879" s="3"/>
      <c r="D879" s="3"/>
      <c r="E879" s="3"/>
      <c r="F879" s="3"/>
    </row>
    <row r="880" ht="14.25" customHeight="1">
      <c r="A880" s="3"/>
      <c r="B880" s="3"/>
      <c r="C880" s="3"/>
      <c r="D880" s="3"/>
      <c r="E880" s="3"/>
      <c r="F880" s="3"/>
    </row>
    <row r="881" ht="14.25" customHeight="1">
      <c r="A881" s="3"/>
      <c r="B881" s="3"/>
      <c r="C881" s="3"/>
      <c r="D881" s="3"/>
      <c r="E881" s="3"/>
      <c r="F881" s="3"/>
    </row>
    <row r="882" ht="14.25" customHeight="1">
      <c r="A882" s="3"/>
      <c r="B882" s="3"/>
      <c r="C882" s="3"/>
      <c r="D882" s="3"/>
      <c r="E882" s="3"/>
      <c r="F882" s="3"/>
    </row>
    <row r="883" ht="14.25" customHeight="1">
      <c r="A883" s="3"/>
      <c r="B883" s="3"/>
      <c r="C883" s="3"/>
      <c r="D883" s="3"/>
      <c r="E883" s="3"/>
      <c r="F883" s="3"/>
    </row>
    <row r="884" ht="14.25" customHeight="1">
      <c r="A884" s="3"/>
      <c r="B884" s="3"/>
      <c r="C884" s="3"/>
      <c r="D884" s="3"/>
      <c r="E884" s="3"/>
      <c r="F884" s="3"/>
    </row>
    <row r="885" ht="14.25" customHeight="1">
      <c r="A885" s="3"/>
      <c r="B885" s="3"/>
      <c r="C885" s="3"/>
      <c r="D885" s="3"/>
      <c r="E885" s="3"/>
      <c r="F885" s="3"/>
    </row>
    <row r="886" ht="14.25" customHeight="1">
      <c r="A886" s="3"/>
      <c r="B886" s="3"/>
      <c r="C886" s="3"/>
      <c r="D886" s="3"/>
      <c r="E886" s="3"/>
      <c r="F886" s="3"/>
    </row>
    <row r="887" ht="14.25" customHeight="1">
      <c r="A887" s="3"/>
      <c r="B887" s="3"/>
      <c r="C887" s="3"/>
      <c r="D887" s="3"/>
      <c r="E887" s="3"/>
      <c r="F887" s="3"/>
    </row>
    <row r="888" ht="14.25" customHeight="1">
      <c r="A888" s="3"/>
      <c r="B888" s="3"/>
      <c r="C888" s="3"/>
      <c r="D888" s="3"/>
      <c r="E888" s="3"/>
      <c r="F888" s="3"/>
    </row>
    <row r="889" ht="14.25" customHeight="1">
      <c r="A889" s="3"/>
      <c r="B889" s="3"/>
      <c r="C889" s="3"/>
      <c r="D889" s="3"/>
      <c r="E889" s="3"/>
      <c r="F889" s="3"/>
    </row>
    <row r="890" ht="14.25" customHeight="1">
      <c r="A890" s="3"/>
      <c r="B890" s="3"/>
      <c r="C890" s="3"/>
      <c r="D890" s="3"/>
      <c r="E890" s="3"/>
      <c r="F890" s="3"/>
    </row>
    <row r="891" ht="14.25" customHeight="1">
      <c r="A891" s="3"/>
      <c r="B891" s="3"/>
      <c r="C891" s="3"/>
      <c r="D891" s="3"/>
      <c r="E891" s="3"/>
      <c r="F891" s="3"/>
    </row>
    <row r="892" ht="14.25" customHeight="1">
      <c r="A892" s="3"/>
      <c r="B892" s="3"/>
      <c r="C892" s="3"/>
      <c r="D892" s="3"/>
      <c r="E892" s="3"/>
      <c r="F892" s="3"/>
    </row>
    <row r="893" ht="14.25" customHeight="1">
      <c r="A893" s="3"/>
      <c r="B893" s="3"/>
      <c r="C893" s="3"/>
      <c r="D893" s="3"/>
      <c r="E893" s="3"/>
      <c r="F893" s="3"/>
    </row>
    <row r="894" ht="14.25" customHeight="1">
      <c r="A894" s="3"/>
      <c r="B894" s="3"/>
      <c r="C894" s="3"/>
      <c r="D894" s="3"/>
      <c r="E894" s="3"/>
      <c r="F894" s="3"/>
    </row>
    <row r="895" ht="14.25" customHeight="1">
      <c r="A895" s="3"/>
      <c r="B895" s="3"/>
      <c r="C895" s="3"/>
      <c r="D895" s="3"/>
      <c r="E895" s="3"/>
      <c r="F895" s="3"/>
    </row>
    <row r="896" ht="14.25" customHeight="1">
      <c r="A896" s="3"/>
      <c r="B896" s="3"/>
      <c r="C896" s="3"/>
      <c r="D896" s="3"/>
      <c r="E896" s="3"/>
      <c r="F896" s="3"/>
    </row>
    <row r="897" ht="14.25" customHeight="1">
      <c r="A897" s="3"/>
      <c r="B897" s="3"/>
      <c r="C897" s="3"/>
      <c r="D897" s="3"/>
      <c r="E897" s="3"/>
      <c r="F897" s="3"/>
    </row>
    <row r="898" ht="14.25" customHeight="1">
      <c r="A898" s="3"/>
      <c r="B898" s="3"/>
      <c r="C898" s="3"/>
      <c r="D898" s="3"/>
      <c r="E898" s="3"/>
      <c r="F898" s="3"/>
    </row>
    <row r="899" ht="14.25" customHeight="1">
      <c r="A899" s="3"/>
      <c r="B899" s="3"/>
      <c r="C899" s="3"/>
      <c r="D899" s="3"/>
      <c r="E899" s="3"/>
      <c r="F899" s="3"/>
    </row>
    <row r="900" ht="14.25" customHeight="1">
      <c r="A900" s="3"/>
      <c r="B900" s="3"/>
      <c r="C900" s="3"/>
      <c r="D900" s="3"/>
      <c r="E900" s="3"/>
      <c r="F900" s="3"/>
    </row>
    <row r="901" ht="14.25" customHeight="1">
      <c r="A901" s="3"/>
      <c r="B901" s="3"/>
      <c r="C901" s="3"/>
      <c r="D901" s="3"/>
      <c r="E901" s="3"/>
      <c r="F901" s="3"/>
    </row>
    <row r="902" ht="14.25" customHeight="1">
      <c r="A902" s="3"/>
      <c r="B902" s="3"/>
      <c r="C902" s="3"/>
      <c r="D902" s="3"/>
      <c r="E902" s="3"/>
      <c r="F902" s="3"/>
    </row>
    <row r="903" ht="14.25" customHeight="1">
      <c r="A903" s="3"/>
      <c r="B903" s="3"/>
      <c r="C903" s="3"/>
      <c r="D903" s="3"/>
      <c r="E903" s="3"/>
      <c r="F903" s="3"/>
    </row>
    <row r="904" ht="14.25" customHeight="1">
      <c r="A904" s="3"/>
      <c r="B904" s="3"/>
      <c r="C904" s="3"/>
      <c r="D904" s="3"/>
      <c r="E904" s="3"/>
      <c r="F904" s="3"/>
    </row>
    <row r="905" ht="14.25" customHeight="1">
      <c r="A905" s="3"/>
      <c r="B905" s="3"/>
      <c r="C905" s="3"/>
      <c r="D905" s="3"/>
      <c r="E905" s="3"/>
      <c r="F905" s="3"/>
    </row>
    <row r="906" ht="14.25" customHeight="1">
      <c r="A906" s="3"/>
      <c r="B906" s="3"/>
      <c r="C906" s="3"/>
      <c r="D906" s="3"/>
      <c r="E906" s="3"/>
      <c r="F906" s="3"/>
    </row>
    <row r="907" ht="14.25" customHeight="1">
      <c r="A907" s="3"/>
      <c r="B907" s="3"/>
      <c r="C907" s="3"/>
      <c r="D907" s="3"/>
      <c r="E907" s="3"/>
      <c r="F907" s="3"/>
    </row>
    <row r="908" ht="14.25" customHeight="1">
      <c r="A908" s="3"/>
      <c r="B908" s="3"/>
      <c r="C908" s="3"/>
      <c r="D908" s="3"/>
      <c r="E908" s="3"/>
      <c r="F908" s="3"/>
    </row>
    <row r="909" ht="14.25" customHeight="1">
      <c r="A909" s="3"/>
      <c r="B909" s="3"/>
      <c r="C909" s="3"/>
      <c r="D909" s="3"/>
      <c r="E909" s="3"/>
      <c r="F909" s="3"/>
    </row>
    <row r="910" ht="14.25" customHeight="1">
      <c r="A910" s="3"/>
      <c r="B910" s="3"/>
      <c r="C910" s="3"/>
      <c r="D910" s="3"/>
      <c r="E910" s="3"/>
      <c r="F910" s="3"/>
    </row>
    <row r="911" ht="14.25" customHeight="1">
      <c r="A911" s="3"/>
      <c r="B911" s="3"/>
      <c r="C911" s="3"/>
      <c r="D911" s="3"/>
      <c r="E911" s="3"/>
      <c r="F911" s="3"/>
    </row>
    <row r="912" ht="14.25" customHeight="1">
      <c r="A912" s="3"/>
      <c r="B912" s="3"/>
      <c r="C912" s="3"/>
      <c r="D912" s="3"/>
      <c r="E912" s="3"/>
      <c r="F912" s="3"/>
    </row>
    <row r="913" ht="14.25" customHeight="1">
      <c r="A913" s="3"/>
      <c r="B913" s="3"/>
      <c r="C913" s="3"/>
      <c r="D913" s="3"/>
      <c r="E913" s="3"/>
      <c r="F913" s="3"/>
    </row>
    <row r="914" ht="14.25" customHeight="1">
      <c r="A914" s="3"/>
      <c r="B914" s="3"/>
      <c r="C914" s="3"/>
      <c r="D914" s="3"/>
      <c r="E914" s="3"/>
      <c r="F914" s="3"/>
    </row>
    <row r="915" ht="14.25" customHeight="1">
      <c r="A915" s="3"/>
      <c r="B915" s="3"/>
      <c r="C915" s="3"/>
      <c r="D915" s="3"/>
      <c r="E915" s="3"/>
      <c r="F915" s="3"/>
    </row>
    <row r="916" ht="14.25" customHeight="1">
      <c r="A916" s="3"/>
      <c r="B916" s="3"/>
      <c r="C916" s="3"/>
      <c r="D916" s="3"/>
      <c r="E916" s="3"/>
      <c r="F916" s="3"/>
    </row>
    <row r="917" ht="14.25" customHeight="1">
      <c r="A917" s="3"/>
      <c r="B917" s="3"/>
      <c r="C917" s="3"/>
      <c r="D917" s="3"/>
      <c r="E917" s="3"/>
      <c r="F917" s="3"/>
    </row>
    <row r="918" ht="14.25" customHeight="1">
      <c r="A918" s="3"/>
      <c r="B918" s="3"/>
      <c r="C918" s="3"/>
      <c r="D918" s="3"/>
      <c r="E918" s="3"/>
      <c r="F918" s="3"/>
    </row>
    <row r="919" ht="14.25" customHeight="1">
      <c r="A919" s="3"/>
      <c r="B919" s="3"/>
      <c r="C919" s="3"/>
      <c r="D919" s="3"/>
      <c r="E919" s="3"/>
      <c r="F919" s="3"/>
    </row>
    <row r="920" ht="14.25" customHeight="1">
      <c r="A920" s="3"/>
      <c r="B920" s="3"/>
      <c r="C920" s="3"/>
      <c r="D920" s="3"/>
      <c r="E920" s="3"/>
      <c r="F920" s="3"/>
    </row>
    <row r="921" ht="14.25" customHeight="1">
      <c r="A921" s="3"/>
      <c r="B921" s="3"/>
      <c r="C921" s="3"/>
      <c r="D921" s="3"/>
      <c r="E921" s="3"/>
      <c r="F921" s="3"/>
    </row>
    <row r="922" ht="14.25" customHeight="1">
      <c r="A922" s="3"/>
      <c r="B922" s="3"/>
      <c r="C922" s="3"/>
      <c r="D922" s="3"/>
      <c r="E922" s="3"/>
      <c r="F922" s="3"/>
    </row>
    <row r="923" ht="14.25" customHeight="1">
      <c r="A923" s="3"/>
      <c r="B923" s="3"/>
      <c r="C923" s="3"/>
      <c r="D923" s="3"/>
      <c r="E923" s="3"/>
      <c r="F923" s="3"/>
    </row>
    <row r="924" ht="14.25" customHeight="1">
      <c r="A924" s="3"/>
      <c r="B924" s="3"/>
      <c r="C924" s="3"/>
      <c r="D924" s="3"/>
      <c r="E924" s="3"/>
      <c r="F924" s="3"/>
    </row>
    <row r="925" ht="14.25" customHeight="1">
      <c r="A925" s="3"/>
      <c r="B925" s="3"/>
      <c r="C925" s="3"/>
      <c r="D925" s="3"/>
      <c r="E925" s="3"/>
      <c r="F925" s="3"/>
    </row>
    <row r="926" ht="14.25" customHeight="1">
      <c r="A926" s="3"/>
      <c r="B926" s="3"/>
      <c r="C926" s="3"/>
      <c r="D926" s="3"/>
      <c r="E926" s="3"/>
      <c r="F926" s="3"/>
    </row>
    <row r="927" ht="14.25" customHeight="1">
      <c r="A927" s="3"/>
      <c r="B927" s="3"/>
      <c r="C927" s="3"/>
      <c r="D927" s="3"/>
      <c r="E927" s="3"/>
      <c r="F927" s="3"/>
    </row>
    <row r="928" ht="14.25" customHeight="1">
      <c r="A928" s="3"/>
      <c r="B928" s="3"/>
      <c r="C928" s="3"/>
      <c r="D928" s="3"/>
      <c r="E928" s="3"/>
      <c r="F928" s="3"/>
    </row>
    <row r="929" ht="14.25" customHeight="1">
      <c r="A929" s="3"/>
      <c r="B929" s="3"/>
      <c r="C929" s="3"/>
      <c r="D929" s="3"/>
      <c r="E929" s="3"/>
      <c r="F929" s="3"/>
    </row>
    <row r="930" ht="14.25" customHeight="1">
      <c r="A930" s="3"/>
      <c r="B930" s="3"/>
      <c r="C930" s="3"/>
      <c r="D930" s="3"/>
      <c r="E930" s="3"/>
      <c r="F930" s="3"/>
    </row>
    <row r="931" ht="14.25" customHeight="1">
      <c r="A931" s="3"/>
      <c r="B931" s="3"/>
      <c r="C931" s="3"/>
      <c r="D931" s="3"/>
      <c r="E931" s="3"/>
      <c r="F931" s="3"/>
    </row>
    <row r="932" ht="14.25" customHeight="1">
      <c r="A932" s="3"/>
      <c r="B932" s="3"/>
      <c r="C932" s="3"/>
      <c r="D932" s="3"/>
      <c r="E932" s="3"/>
      <c r="F932" s="3"/>
    </row>
    <row r="933" ht="14.25" customHeight="1">
      <c r="A933" s="3"/>
      <c r="B933" s="3"/>
      <c r="C933" s="3"/>
      <c r="D933" s="3"/>
      <c r="E933" s="3"/>
      <c r="F933" s="3"/>
    </row>
    <row r="934" ht="14.25" customHeight="1">
      <c r="A934" s="3"/>
      <c r="B934" s="3"/>
      <c r="C934" s="3"/>
      <c r="D934" s="3"/>
      <c r="E934" s="3"/>
      <c r="F934" s="3"/>
    </row>
    <row r="935" ht="14.25" customHeight="1">
      <c r="A935" s="3"/>
      <c r="B935" s="3"/>
      <c r="C935" s="3"/>
      <c r="D935" s="3"/>
      <c r="E935" s="3"/>
      <c r="F935" s="3"/>
    </row>
    <row r="936" ht="14.25" customHeight="1">
      <c r="A936" s="3"/>
      <c r="B936" s="3"/>
      <c r="C936" s="3"/>
      <c r="D936" s="3"/>
      <c r="E936" s="3"/>
      <c r="F936" s="3"/>
    </row>
    <row r="937" ht="14.25" customHeight="1">
      <c r="A937" s="3"/>
      <c r="B937" s="3"/>
      <c r="C937" s="3"/>
      <c r="D937" s="3"/>
      <c r="E937" s="3"/>
      <c r="F937" s="3"/>
    </row>
    <row r="938" ht="14.25" customHeight="1">
      <c r="A938" s="3"/>
      <c r="B938" s="3"/>
      <c r="C938" s="3"/>
      <c r="D938" s="3"/>
      <c r="E938" s="3"/>
      <c r="F938" s="3"/>
    </row>
    <row r="939" ht="14.25" customHeight="1">
      <c r="A939" s="3"/>
      <c r="B939" s="3"/>
      <c r="C939" s="3"/>
      <c r="D939" s="3"/>
      <c r="E939" s="3"/>
      <c r="F939" s="3"/>
    </row>
    <row r="940" ht="14.25" customHeight="1">
      <c r="A940" s="3"/>
      <c r="B940" s="3"/>
      <c r="C940" s="3"/>
      <c r="D940" s="3"/>
      <c r="E940" s="3"/>
      <c r="F940" s="3"/>
    </row>
    <row r="941" ht="14.25" customHeight="1">
      <c r="A941" s="3"/>
      <c r="B941" s="3"/>
      <c r="C941" s="3"/>
      <c r="D941" s="3"/>
      <c r="E941" s="3"/>
      <c r="F941" s="3"/>
    </row>
    <row r="942" ht="14.25" customHeight="1">
      <c r="A942" s="3"/>
      <c r="B942" s="3"/>
      <c r="C942" s="3"/>
      <c r="D942" s="3"/>
      <c r="E942" s="3"/>
      <c r="F942" s="3"/>
    </row>
    <row r="943" ht="14.25" customHeight="1">
      <c r="A943" s="3"/>
      <c r="B943" s="3"/>
      <c r="C943" s="3"/>
      <c r="D943" s="3"/>
      <c r="E943" s="3"/>
      <c r="F943" s="3"/>
    </row>
    <row r="944" ht="14.25" customHeight="1">
      <c r="A944" s="3"/>
      <c r="B944" s="3"/>
      <c r="C944" s="3"/>
      <c r="D944" s="3"/>
      <c r="E944" s="3"/>
      <c r="F944" s="3"/>
    </row>
    <row r="945" ht="14.25" customHeight="1">
      <c r="A945" s="3"/>
      <c r="B945" s="3"/>
      <c r="C945" s="3"/>
      <c r="D945" s="3"/>
      <c r="E945" s="3"/>
      <c r="F945" s="3"/>
    </row>
    <row r="946" ht="14.25" customHeight="1">
      <c r="A946" s="3"/>
      <c r="B946" s="3"/>
      <c r="C946" s="3"/>
      <c r="D946" s="3"/>
      <c r="E946" s="3"/>
      <c r="F946" s="3"/>
    </row>
    <row r="947" ht="14.25" customHeight="1">
      <c r="A947" s="3"/>
      <c r="B947" s="3"/>
      <c r="C947" s="3"/>
      <c r="D947" s="3"/>
      <c r="E947" s="3"/>
      <c r="F947" s="3"/>
    </row>
    <row r="948" ht="14.25" customHeight="1">
      <c r="A948" s="3"/>
      <c r="B948" s="3"/>
      <c r="C948" s="3"/>
      <c r="D948" s="3"/>
      <c r="E948" s="3"/>
      <c r="F948" s="3"/>
    </row>
    <row r="949" ht="14.25" customHeight="1">
      <c r="A949" s="3"/>
      <c r="B949" s="3"/>
      <c r="C949" s="3"/>
      <c r="D949" s="3"/>
      <c r="E949" s="3"/>
      <c r="F949" s="3"/>
    </row>
    <row r="950" ht="14.25" customHeight="1">
      <c r="A950" s="3"/>
      <c r="B950" s="3"/>
      <c r="C950" s="3"/>
      <c r="D950" s="3"/>
      <c r="E950" s="3"/>
      <c r="F950" s="3"/>
    </row>
    <row r="951" ht="14.25" customHeight="1">
      <c r="A951" s="3"/>
      <c r="B951" s="3"/>
      <c r="C951" s="3"/>
      <c r="D951" s="3"/>
      <c r="E951" s="3"/>
      <c r="F951" s="3"/>
    </row>
    <row r="952" ht="14.25" customHeight="1">
      <c r="A952" s="3"/>
      <c r="B952" s="3"/>
      <c r="C952" s="3"/>
      <c r="D952" s="3"/>
      <c r="E952" s="3"/>
      <c r="F952" s="3"/>
    </row>
    <row r="953" ht="14.25" customHeight="1">
      <c r="A953" s="3"/>
      <c r="B953" s="3"/>
      <c r="C953" s="3"/>
      <c r="D953" s="3"/>
      <c r="E953" s="3"/>
      <c r="F953" s="3"/>
    </row>
    <row r="954" ht="14.25" customHeight="1">
      <c r="A954" s="3"/>
      <c r="B954" s="3"/>
      <c r="C954" s="3"/>
      <c r="D954" s="3"/>
      <c r="E954" s="3"/>
      <c r="F954" s="3"/>
    </row>
    <row r="955" ht="14.25" customHeight="1">
      <c r="A955" s="3"/>
      <c r="B955" s="3"/>
      <c r="C955" s="3"/>
      <c r="D955" s="3"/>
      <c r="E955" s="3"/>
      <c r="F955" s="3"/>
    </row>
    <row r="956" ht="14.25" customHeight="1">
      <c r="A956" s="3"/>
      <c r="B956" s="3"/>
      <c r="C956" s="3"/>
      <c r="D956" s="3"/>
      <c r="E956" s="3"/>
      <c r="F956" s="3"/>
    </row>
    <row r="957" ht="14.25" customHeight="1">
      <c r="A957" s="3"/>
      <c r="B957" s="3"/>
      <c r="C957" s="3"/>
      <c r="D957" s="3"/>
      <c r="E957" s="3"/>
      <c r="F957" s="3"/>
    </row>
    <row r="958" ht="14.25" customHeight="1">
      <c r="A958" s="3"/>
      <c r="B958" s="3"/>
      <c r="C958" s="3"/>
      <c r="D958" s="3"/>
      <c r="E958" s="3"/>
      <c r="F958" s="3"/>
    </row>
    <row r="959" ht="14.25" customHeight="1">
      <c r="A959" s="3"/>
      <c r="B959" s="3"/>
      <c r="C959" s="3"/>
      <c r="D959" s="3"/>
      <c r="E959" s="3"/>
      <c r="F959" s="3"/>
    </row>
    <row r="960" ht="14.25" customHeight="1">
      <c r="A960" s="3"/>
      <c r="B960" s="3"/>
      <c r="C960" s="3"/>
      <c r="D960" s="3"/>
      <c r="E960" s="3"/>
      <c r="F960" s="3"/>
    </row>
    <row r="961" ht="14.25" customHeight="1">
      <c r="A961" s="3"/>
      <c r="B961" s="3"/>
      <c r="C961" s="3"/>
      <c r="D961" s="3"/>
      <c r="E961" s="3"/>
      <c r="F961" s="3"/>
    </row>
    <row r="962" ht="14.25" customHeight="1">
      <c r="A962" s="3"/>
      <c r="B962" s="3"/>
      <c r="C962" s="3"/>
      <c r="D962" s="3"/>
      <c r="E962" s="3"/>
      <c r="F962" s="3"/>
    </row>
    <row r="963" ht="14.25" customHeight="1">
      <c r="A963" s="3"/>
      <c r="B963" s="3"/>
      <c r="C963" s="3"/>
      <c r="D963" s="3"/>
      <c r="E963" s="3"/>
      <c r="F963" s="3"/>
    </row>
    <row r="964" ht="14.25" customHeight="1">
      <c r="A964" s="3"/>
      <c r="B964" s="3"/>
      <c r="C964" s="3"/>
      <c r="D964" s="3"/>
      <c r="E964" s="3"/>
      <c r="F964" s="3"/>
    </row>
    <row r="965" ht="14.25" customHeight="1">
      <c r="A965" s="3"/>
      <c r="B965" s="3"/>
      <c r="C965" s="3"/>
      <c r="D965" s="3"/>
      <c r="E965" s="3"/>
      <c r="F965" s="3"/>
    </row>
    <row r="966" ht="14.25" customHeight="1">
      <c r="A966" s="3"/>
      <c r="B966" s="3"/>
      <c r="C966" s="3"/>
      <c r="D966" s="3"/>
      <c r="E966" s="3"/>
      <c r="F966" s="3"/>
    </row>
    <row r="967" ht="14.25" customHeight="1">
      <c r="A967" s="3"/>
      <c r="B967" s="3"/>
      <c r="C967" s="3"/>
      <c r="D967" s="3"/>
      <c r="E967" s="3"/>
      <c r="F967" s="3"/>
    </row>
    <row r="968" ht="14.25" customHeight="1">
      <c r="A968" s="3"/>
      <c r="B968" s="3"/>
      <c r="C968" s="3"/>
      <c r="D968" s="3"/>
      <c r="E968" s="3"/>
      <c r="F968" s="3"/>
    </row>
    <row r="969" ht="14.25" customHeight="1">
      <c r="A969" s="3"/>
      <c r="B969" s="3"/>
      <c r="C969" s="3"/>
      <c r="D969" s="3"/>
      <c r="E969" s="3"/>
      <c r="F969" s="3"/>
    </row>
    <row r="970" ht="14.25" customHeight="1">
      <c r="A970" s="3"/>
      <c r="B970" s="3"/>
      <c r="C970" s="3"/>
      <c r="D970" s="3"/>
      <c r="E970" s="3"/>
      <c r="F970" s="3"/>
    </row>
    <row r="971" ht="14.25" customHeight="1">
      <c r="A971" s="3"/>
      <c r="B971" s="3"/>
      <c r="C971" s="3"/>
      <c r="D971" s="3"/>
      <c r="E971" s="3"/>
      <c r="F971" s="3"/>
    </row>
    <row r="972" ht="14.25" customHeight="1">
      <c r="A972" s="3"/>
      <c r="B972" s="3"/>
      <c r="C972" s="3"/>
      <c r="D972" s="3"/>
      <c r="E972" s="3"/>
      <c r="F972" s="3"/>
    </row>
    <row r="973" ht="14.25" customHeight="1">
      <c r="A973" s="3"/>
      <c r="B973" s="3"/>
      <c r="C973" s="3"/>
      <c r="D973" s="3"/>
      <c r="E973" s="3"/>
      <c r="F973" s="3"/>
    </row>
    <row r="974" ht="14.25" customHeight="1">
      <c r="A974" s="3"/>
      <c r="B974" s="3"/>
      <c r="C974" s="3"/>
      <c r="D974" s="3"/>
      <c r="E974" s="3"/>
      <c r="F974" s="3"/>
    </row>
    <row r="975" ht="14.25" customHeight="1">
      <c r="A975" s="3"/>
      <c r="B975" s="3"/>
      <c r="C975" s="3"/>
      <c r="D975" s="3"/>
      <c r="E975" s="3"/>
      <c r="F975" s="3"/>
    </row>
    <row r="976" ht="14.25" customHeight="1">
      <c r="A976" s="3"/>
      <c r="B976" s="3"/>
      <c r="C976" s="3"/>
      <c r="D976" s="3"/>
      <c r="E976" s="3"/>
      <c r="F976" s="3"/>
    </row>
    <row r="977" ht="14.25" customHeight="1">
      <c r="A977" s="3"/>
      <c r="B977" s="3"/>
      <c r="C977" s="3"/>
      <c r="D977" s="3"/>
      <c r="E977" s="3"/>
      <c r="F977" s="3"/>
    </row>
    <row r="978" ht="14.25" customHeight="1">
      <c r="A978" s="3"/>
      <c r="B978" s="3"/>
      <c r="C978" s="3"/>
      <c r="D978" s="3"/>
      <c r="E978" s="3"/>
      <c r="F978" s="3"/>
    </row>
    <row r="979" ht="14.25" customHeight="1">
      <c r="A979" s="3"/>
      <c r="B979" s="3"/>
      <c r="C979" s="3"/>
      <c r="D979" s="3"/>
      <c r="E979" s="3"/>
      <c r="F979" s="3"/>
    </row>
    <row r="980" ht="14.25" customHeight="1">
      <c r="A980" s="3"/>
      <c r="B980" s="3"/>
      <c r="C980" s="3"/>
      <c r="D980" s="3"/>
      <c r="E980" s="3"/>
      <c r="F980" s="3"/>
    </row>
    <row r="981" ht="14.25" customHeight="1">
      <c r="A981" s="3"/>
      <c r="B981" s="3"/>
      <c r="C981" s="3"/>
      <c r="D981" s="3"/>
      <c r="E981" s="3"/>
      <c r="F981" s="3"/>
    </row>
    <row r="982" ht="14.25" customHeight="1">
      <c r="A982" s="3"/>
      <c r="B982" s="3"/>
      <c r="C982" s="3"/>
      <c r="D982" s="3"/>
      <c r="E982" s="3"/>
      <c r="F982" s="3"/>
    </row>
    <row r="983" ht="14.25" customHeight="1">
      <c r="A983" s="3"/>
      <c r="B983" s="3"/>
      <c r="C983" s="3"/>
      <c r="D983" s="3"/>
      <c r="E983" s="3"/>
      <c r="F983" s="3"/>
    </row>
    <row r="984" ht="14.25" customHeight="1">
      <c r="A984" s="3"/>
      <c r="B984" s="3"/>
      <c r="C984" s="3"/>
      <c r="D984" s="3"/>
      <c r="E984" s="3"/>
      <c r="F984" s="3"/>
    </row>
    <row r="985" ht="14.25" customHeight="1">
      <c r="A985" s="3"/>
      <c r="B985" s="3"/>
      <c r="C985" s="3"/>
      <c r="D985" s="3"/>
      <c r="E985" s="3"/>
      <c r="F985" s="3"/>
    </row>
    <row r="986" ht="14.25" customHeight="1">
      <c r="A986" s="3"/>
      <c r="B986" s="3"/>
      <c r="C986" s="3"/>
      <c r="D986" s="3"/>
      <c r="E986" s="3"/>
      <c r="F986" s="3"/>
    </row>
    <row r="987" ht="14.25" customHeight="1">
      <c r="A987" s="3"/>
      <c r="B987" s="3"/>
      <c r="C987" s="3"/>
      <c r="D987" s="3"/>
      <c r="E987" s="3"/>
      <c r="F987" s="3"/>
    </row>
    <row r="988" ht="14.25" customHeight="1">
      <c r="A988" s="3"/>
      <c r="B988" s="3"/>
      <c r="C988" s="3"/>
      <c r="D988" s="3"/>
      <c r="E988" s="3"/>
      <c r="F988" s="3"/>
    </row>
    <row r="989" ht="14.25" customHeight="1">
      <c r="A989" s="3"/>
      <c r="B989" s="3"/>
      <c r="C989" s="3"/>
      <c r="D989" s="3"/>
      <c r="E989" s="3"/>
      <c r="F989" s="3"/>
    </row>
    <row r="990" ht="14.25" customHeight="1">
      <c r="A990" s="3"/>
      <c r="B990" s="3"/>
      <c r="C990" s="3"/>
      <c r="D990" s="3"/>
      <c r="E990" s="3"/>
      <c r="F990" s="3"/>
    </row>
    <row r="991" ht="14.25" customHeight="1">
      <c r="A991" s="3"/>
      <c r="B991" s="3"/>
      <c r="C991" s="3"/>
      <c r="D991" s="3"/>
      <c r="E991" s="3"/>
      <c r="F991" s="3"/>
    </row>
    <row r="992" ht="14.25" customHeight="1">
      <c r="A992" s="3"/>
      <c r="B992" s="3"/>
      <c r="C992" s="3"/>
      <c r="D992" s="3"/>
      <c r="E992" s="3"/>
      <c r="F992" s="3"/>
    </row>
    <row r="993" ht="14.25" customHeight="1">
      <c r="A993" s="3"/>
      <c r="B993" s="3"/>
      <c r="C993" s="3"/>
      <c r="D993" s="3"/>
      <c r="E993" s="3"/>
      <c r="F993" s="3"/>
    </row>
    <row r="994" ht="14.25" customHeight="1">
      <c r="A994" s="3"/>
      <c r="B994" s="3"/>
      <c r="C994" s="3"/>
      <c r="D994" s="3"/>
      <c r="E994" s="3"/>
      <c r="F994" s="3"/>
    </row>
    <row r="995" ht="14.25" customHeight="1">
      <c r="A995" s="3"/>
      <c r="B995" s="3"/>
      <c r="C995" s="3"/>
      <c r="D995" s="3"/>
      <c r="E995" s="3"/>
      <c r="F995" s="3"/>
    </row>
    <row r="996" ht="14.25" customHeight="1">
      <c r="A996" s="3"/>
      <c r="B996" s="3"/>
      <c r="C996" s="3"/>
      <c r="D996" s="3"/>
      <c r="E996" s="3"/>
      <c r="F996" s="3"/>
    </row>
    <row r="997" ht="14.25" customHeight="1">
      <c r="A997" s="3"/>
      <c r="B997" s="3"/>
      <c r="C997" s="3"/>
      <c r="D997" s="3"/>
      <c r="E997" s="3"/>
      <c r="F997" s="3"/>
    </row>
    <row r="998" ht="14.25" customHeight="1">
      <c r="A998" s="3"/>
      <c r="B998" s="3"/>
      <c r="C998" s="3"/>
      <c r="D998" s="3"/>
      <c r="E998" s="3"/>
      <c r="F998" s="3"/>
    </row>
    <row r="999" ht="14.25" customHeight="1">
      <c r="A999" s="3"/>
      <c r="B999" s="3"/>
      <c r="C999" s="3"/>
      <c r="D999" s="3"/>
      <c r="E999" s="3"/>
      <c r="F999" s="3"/>
    </row>
    <row r="1000" ht="14.25" customHeight="1">
      <c r="A1000" s="3"/>
      <c r="B1000" s="3"/>
      <c r="C1000" s="3"/>
      <c r="D1000" s="3"/>
      <c r="E1000" s="3"/>
      <c r="F1000" s="3"/>
    </row>
  </sheetData>
  <mergeCells count="2">
    <mergeCell ref="A1:F1"/>
    <mergeCell ref="A2:F2"/>
  </mergeCells>
  <conditionalFormatting sqref="H5:Z20">
    <cfRule type="colorScale" priority="1">
      <colorScale>
        <cfvo type="formula" val="0"/>
        <cfvo type="formula" val="0.5"/>
        <cfvo type="formula" val="1"/>
        <color rgb="FFF8696B"/>
        <color rgb="FFFFEB84"/>
        <color rgb="FF63BE7B"/>
      </colorScale>
    </cfRule>
  </conditionalFormatting>
  <conditionalFormatting sqref="J5:Z20">
    <cfRule type="colorScale" priority="2">
      <colorScale>
        <cfvo type="formula" val="0"/>
        <cfvo type="formula" val="0.5"/>
        <cfvo type="formula" val="1"/>
        <color rgb="FFF8696B"/>
        <color rgb="FFFFEB84"/>
        <color rgb="FF63BE7B"/>
      </colorScale>
    </cfRule>
  </conditionalFormatting>
  <printOptions/>
  <pageMargins bottom="1.0" footer="0.0" header="0.0" left="0.75" right="0.75" top="1.0"/>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C7293"/>
    <pageSetUpPr/>
  </sheetPr>
  <sheetViews>
    <sheetView workbookViewId="0">
      <pane xSplit="3.0" ySplit="4.0" topLeftCell="D5" activePane="bottomRight" state="frozen"/>
      <selection activeCell="D1" sqref="D1" pane="topRight"/>
      <selection activeCell="A5" sqref="A5" pane="bottomLeft"/>
      <selection activeCell="D5" sqref="D5" pane="bottomRight"/>
    </sheetView>
  </sheetViews>
  <sheetFormatPr customHeight="1" defaultColWidth="14.43" defaultRowHeight="15.0"/>
  <cols>
    <col customWidth="1" min="1" max="1" width="6.0"/>
    <col customWidth="1" min="2" max="2" width="32.0"/>
    <col customWidth="1" min="3" max="3" width="10.0"/>
    <col customWidth="1" min="4" max="5" width="13.0"/>
    <col customWidth="1" min="6" max="6" width="26.57"/>
    <col customWidth="1" min="7" max="8" width="11.0"/>
    <col customWidth="1" min="9" max="9" width="22.0"/>
    <col customWidth="1" min="10" max="10" width="11.0"/>
    <col customWidth="1" min="11" max="26" width="8.71"/>
  </cols>
  <sheetData>
    <row r="1" ht="30.0" customHeight="1">
      <c r="A1" s="142" t="s">
        <v>283</v>
      </c>
      <c r="B1" s="113"/>
      <c r="C1" s="113"/>
      <c r="D1" s="113"/>
      <c r="E1" s="113"/>
      <c r="F1" s="113"/>
      <c r="G1" s="113"/>
      <c r="H1" s="113"/>
      <c r="I1" s="113"/>
      <c r="J1" s="114"/>
    </row>
    <row r="2" ht="19.5" customHeight="1">
      <c r="A2" s="143" t="s">
        <v>284</v>
      </c>
    </row>
    <row r="3" ht="7.5" customHeight="1">
      <c r="A3" s="3"/>
      <c r="B3" s="3"/>
      <c r="C3" s="3"/>
      <c r="D3" s="3"/>
      <c r="E3" s="3"/>
      <c r="F3" s="3"/>
      <c r="G3" s="3"/>
      <c r="H3" s="3"/>
      <c r="I3" s="3"/>
      <c r="J3" s="3"/>
    </row>
    <row r="4" ht="42.0" customHeight="1">
      <c r="A4" s="117" t="s">
        <v>279</v>
      </c>
      <c r="B4" s="117" t="s">
        <v>129</v>
      </c>
      <c r="C4" s="117" t="s">
        <v>82</v>
      </c>
      <c r="D4" s="117" t="s">
        <v>285</v>
      </c>
      <c r="E4" s="117" t="s">
        <v>286</v>
      </c>
      <c r="F4" s="117" t="s">
        <v>287</v>
      </c>
      <c r="G4" s="117" t="s">
        <v>288</v>
      </c>
      <c r="H4" s="117" t="s">
        <v>289</v>
      </c>
      <c r="I4" s="117" t="s">
        <v>290</v>
      </c>
      <c r="J4" s="117" t="s">
        <v>291</v>
      </c>
    </row>
    <row r="5" ht="24.0" customHeight="1">
      <c r="A5" s="50">
        <f>IFERROR(IF(ISNUMBER(LARGE('Data &amp; Matriks'!$AD$12:$AD$28,1)),1,""),"")</f>
        <v>1</v>
      </c>
      <c r="B5" s="49" t="str">
        <f t="array" ref="B5">IFERROR(INDEX('Data &amp; Matriks'!$B$12:$B$28,MATCH(LARGE('Data &amp; Matriks'!$AD$12:$AD$28,1),'Data &amp; Matriks'!$AD$12:$AD$28,0)),"")</f>
        <v>Jururawat</v>
      </c>
      <c r="C5" s="50" t="str">
        <f t="array" ref="C5">IFERROR(INDEX('Data &amp; Matriks'!$C$12:$C$28,MATCH(LARGE('Data &amp; Matriks'!$AD$12:$AD$28,1),'Data &amp; Matriks'!$AD$12:$AD$28,0)),"")</f>
        <v>U5</v>
      </c>
      <c r="D5" s="50">
        <f t="array" ref="D5">IFERROR(IF(INDEX('Data &amp; Matriks'!$D$12:$D$28,MATCH(LARGE('Data &amp; Matriks'!$AD$12:$AD$28,1),'Data &amp; Matriks'!$AD$12:$AD$28,0))="","",INDEX('Data &amp; Matriks'!$D$12:$D$28,MATCH(LARGE('Data &amp; Matriks'!$AD$12:$AD$28,1),'Data &amp; Matriks'!$AD$12:$AD$28,0))),"")</f>
        <v>2904</v>
      </c>
      <c r="E5" s="50">
        <f>IFERROR(IF($B5="","",SUMIFS(Strategi!$H$5:$H$84,Strategi!$C$5:$C$84,$B5,Strategi!$D$5:$D$84,$C5)),"")</f>
        <v>2240</v>
      </c>
      <c r="F5" s="50">
        <f t="array" ref="F5">IFERROR(IF($B5="","",IF(AND(INDEX('Data &amp; Matriks'!$L$12:$L$28,MATCH(LARGE('Data &amp; Matriks'!$AD$12:$AD$28,1),'Data &amp; Matriks'!$AD$12:$AD$28,0))="",INDEX('Data &amp; Matriks'!$O$12:$O$28,MATCH(LARGE('Data &amp; Matriks'!$AD$12:$AD$28,1),'Data &amp; Matriks'!$AD$12:$AD$28,0))=""),"",IFERROR(INDEX('Data &amp; Matriks'!$L$12:$L$28,MATCH(LARGE('Data &amp; Matriks'!$AD$12:$AD$28,1),'Data &amp; Matriks'!$AD$12:$AD$28,0))*1,0)+IFERROR(INDEX('Data &amp; Matriks'!$O$12:$O$28,MATCH(LARGE('Data &amp; Matriks'!$AD$12:$AD$28,1),'Data &amp; Matriks'!$AD$12:$AD$28,0))*1,0))),"")</f>
        <v>1466</v>
      </c>
      <c r="G5" s="50">
        <f t="shared" ref="G5:G20" si="1">IFERROR(IF(AND(ISNUMBER(E5),ISNUMBER(F5)),E5-F5,""),"")</f>
        <v>774</v>
      </c>
      <c r="H5" s="152">
        <f t="shared" ref="H5:H20" si="2">IFERROR(IF(AND(ISNUMBER(E5),ISNUMBER(F5),E5&gt;0),F5/E5,""),"")</f>
        <v>0.6544642857</v>
      </c>
      <c r="I5" s="50"/>
      <c r="J5" s="152">
        <f>IFERROR(IF($B5="","",AVERAGEIFS('Pelan Pengambilan'!$F$6:$F$85,'Pelan Pengambilan'!$B$6:$B$85,$B5,'Pelan Pengambilan'!$C$6:$C$85,$C5)),"")</f>
        <v>1</v>
      </c>
    </row>
    <row r="6" ht="24.0" customHeight="1">
      <c r="A6" s="50">
        <f>IFERROR(IF(ISNUMBER(LARGE('Data &amp; Matriks'!$AD$12:$AD$28,2)),2,""),"")</f>
        <v>2</v>
      </c>
      <c r="B6" s="49" t="str">
        <f t="array" ref="B6">IFERROR(INDEX('Data &amp; Matriks'!$B$12:$B$28,MATCH(LARGE('Data &amp; Matriks'!$AD$12:$AD$28,2),'Data &amp; Matriks'!$AD$12:$AD$28,0)),"")</f>
        <v>Juruteknologi Makmal Perubatan</v>
      </c>
      <c r="C6" s="50" t="str">
        <f t="array" ref="C6">IFERROR(INDEX('Data &amp; Matriks'!$C$12:$C$28,MATCH(LARGE('Data &amp; Matriks'!$AD$12:$AD$28,2),'Data &amp; Matriks'!$AD$12:$AD$28,0)),"")</f>
        <v>U5</v>
      </c>
      <c r="D6" s="50">
        <f t="array" ref="D6">IFERROR(IF(INDEX('Data &amp; Matriks'!$D$12:$D$28,MATCH(LARGE('Data &amp; Matriks'!$AD$12:$AD$28,2),'Data &amp; Matriks'!$AD$12:$AD$28,0))="","",INDEX('Data &amp; Matriks'!$D$12:$D$28,MATCH(LARGE('Data &amp; Matriks'!$AD$12:$AD$28,2),'Data &amp; Matriks'!$AD$12:$AD$28,0))),"")</f>
        <v>238</v>
      </c>
      <c r="E6" s="50">
        <f>IFERROR(IF($B6="","",SUMIFS(Strategi!$H$5:$H$84,Strategi!$C$5:$C$84,$B6,Strategi!$D$5:$D$84,$C6)),"")</f>
        <v>135</v>
      </c>
      <c r="F6" s="50">
        <f t="array" ref="F6">IFERROR(IF($B6="","",IF(AND(INDEX('Data &amp; Matriks'!$L$12:$L$28,MATCH(LARGE('Data &amp; Matriks'!$AD$12:$AD$28,2),'Data &amp; Matriks'!$AD$12:$AD$28,0))="",INDEX('Data &amp; Matriks'!$O$12:$O$28,MATCH(LARGE('Data &amp; Matriks'!$AD$12:$AD$28,2),'Data &amp; Matriks'!$AD$12:$AD$28,0))=""),"",IFERROR(INDEX('Data &amp; Matriks'!$L$12:$L$28,MATCH(LARGE('Data &amp; Matriks'!$AD$12:$AD$28,2),'Data &amp; Matriks'!$AD$12:$AD$28,0))*1,0)+IFERROR(INDEX('Data &amp; Matriks'!$O$12:$O$28,MATCH(LARGE('Data &amp; Matriks'!$AD$12:$AD$28,2),'Data &amp; Matriks'!$AD$12:$AD$28,0))*1,0))),"")</f>
        <v>206</v>
      </c>
      <c r="G6" s="50">
        <f t="shared" si="1"/>
        <v>-71</v>
      </c>
      <c r="H6" s="152">
        <f t="shared" si="2"/>
        <v>1.525925926</v>
      </c>
      <c r="I6" s="50"/>
      <c r="J6" s="152">
        <f>IFERROR(IF($B6="","",AVERAGEIFS('Pelan Pengambilan'!$F$6:$F$85,'Pelan Pengambilan'!$B$6:$B$85,$B6,'Pelan Pengambilan'!$C$6:$C$85,$C6)),"")</f>
        <v>0</v>
      </c>
    </row>
    <row r="7" ht="24.0" customHeight="1">
      <c r="A7" s="50">
        <f>IFERROR(IF(ISNUMBER(LARGE('Data &amp; Matriks'!$AD$12:$AD$28,3)),3,""),"")</f>
        <v>3</v>
      </c>
      <c r="B7" s="49" t="str">
        <f t="array" ref="B7">IFERROR(INDEX('Data &amp; Matriks'!$B$12:$B$28,MATCH(LARGE('Data &amp; Matriks'!$AD$12:$AD$28,3),'Data &amp; Matriks'!$AD$12:$AD$28,0)),"")</f>
        <v>Pembantu Perawatan Kesihatan</v>
      </c>
      <c r="C7" s="50" t="str">
        <f t="array" ref="C7">IFERROR(INDEX('Data &amp; Matriks'!$C$12:$C$28,MATCH(LARGE('Data &amp; Matriks'!$AD$12:$AD$28,3),'Data &amp; Matriks'!$AD$12:$AD$28,0)),"")</f>
        <v>U1</v>
      </c>
      <c r="D7" s="50">
        <f t="array" ref="D7">IFERROR(IF(INDEX('Data &amp; Matriks'!$D$12:$D$28,MATCH(LARGE('Data &amp; Matriks'!$AD$12:$AD$28,3),'Data &amp; Matriks'!$AD$12:$AD$28,0))="","",INDEX('Data &amp; Matriks'!$D$12:$D$28,MATCH(LARGE('Data &amp; Matriks'!$AD$12:$AD$28,3),'Data &amp; Matriks'!$AD$12:$AD$28,0))),"")</f>
        <v>1721</v>
      </c>
      <c r="E7" s="50">
        <f>IFERROR(IF($B7="","",SUMIFS(Strategi!$H$5:$H$84,Strategi!$C$5:$C$84,$B7,Strategi!$D$5:$D$84,$C7)),"")</f>
        <v>1231</v>
      </c>
      <c r="F7" s="50">
        <f t="array" ref="F7">IFERROR(IF($B7="","",IF(AND(INDEX('Data &amp; Matriks'!$L$12:$L$28,MATCH(LARGE('Data &amp; Matriks'!$AD$12:$AD$28,3),'Data &amp; Matriks'!$AD$12:$AD$28,0))="",INDEX('Data &amp; Matriks'!$O$12:$O$28,MATCH(LARGE('Data &amp; Matriks'!$AD$12:$AD$28,3),'Data &amp; Matriks'!$AD$12:$AD$28,0))=""),"",IFERROR(INDEX('Data &amp; Matriks'!$L$12:$L$28,MATCH(LARGE('Data &amp; Matriks'!$AD$12:$AD$28,3),'Data &amp; Matriks'!$AD$12:$AD$28,0))*1,0)+IFERROR(INDEX('Data &amp; Matriks'!$O$12:$O$28,MATCH(LARGE('Data &amp; Matriks'!$AD$12:$AD$28,3),'Data &amp; Matriks'!$AD$12:$AD$28,0))*1,0))),"")</f>
        <v>140</v>
      </c>
      <c r="G7" s="50">
        <f t="shared" si="1"/>
        <v>1091</v>
      </c>
      <c r="H7" s="152">
        <f t="shared" si="2"/>
        <v>0.1137286759</v>
      </c>
      <c r="I7" s="50"/>
      <c r="J7" s="152" t="str">
        <f>IFERROR(IF($B7="","",AVERAGEIFS('Pelan Pengambilan'!$F$6:$F$85,'Pelan Pengambilan'!$B$6:$B$85,$B7,'Pelan Pengambilan'!$C$6:$C$85,$C7)),"")</f>
        <v/>
      </c>
    </row>
    <row r="8" ht="24.0" customHeight="1">
      <c r="A8" s="50">
        <f>IFERROR(IF(ISNUMBER(LARGE('Data &amp; Matriks'!$AD$12:$AD$28,4)),4,""),"")</f>
        <v>4</v>
      </c>
      <c r="B8" s="49" t="str">
        <f t="array" ref="B8">IFERROR(INDEX('Data &amp; Matriks'!$B$12:$B$28,MATCH(LARGE('Data &amp; Matriks'!$AD$12:$AD$28,4),'Data &amp; Matriks'!$AD$12:$AD$28,0)),"")</f>
        <v>Penolong Pegawai Perubatan</v>
      </c>
      <c r="C8" s="50" t="str">
        <f t="array" ref="C8">IFERROR(INDEX('Data &amp; Matriks'!$C$12:$C$28,MATCH(LARGE('Data &amp; Matriks'!$AD$12:$AD$28,4),'Data &amp; Matriks'!$AD$12:$AD$28,0)),"")</f>
        <v>U5</v>
      </c>
      <c r="D8" s="50">
        <f t="array" ref="D8">IFERROR(IF(INDEX('Data &amp; Matriks'!$D$12:$D$28,MATCH(LARGE('Data &amp; Matriks'!$AD$12:$AD$28,4),'Data &amp; Matriks'!$AD$12:$AD$28,0))="","",INDEX('Data &amp; Matriks'!$D$12:$D$28,MATCH(LARGE('Data &amp; Matriks'!$AD$12:$AD$28,4),'Data &amp; Matriks'!$AD$12:$AD$28,0))),"")</f>
        <v>1699</v>
      </c>
      <c r="E8" s="50">
        <f>IFERROR(IF($B8="","",SUMIFS(Strategi!$H$5:$H$84,Strategi!$C$5:$C$84,$B8,Strategi!$D$5:$D$84,$C8)),"")</f>
        <v>531</v>
      </c>
      <c r="F8" s="50">
        <f t="array" ref="F8">IFERROR(IF($B8="","",IF(AND(INDEX('Data &amp; Matriks'!$L$12:$L$28,MATCH(LARGE('Data &amp; Matriks'!$AD$12:$AD$28,4),'Data &amp; Matriks'!$AD$12:$AD$28,0))="",INDEX('Data &amp; Matriks'!$O$12:$O$28,MATCH(LARGE('Data &amp; Matriks'!$AD$12:$AD$28,4),'Data &amp; Matriks'!$AD$12:$AD$28,0))=""),"",IFERROR(INDEX('Data &amp; Matriks'!$L$12:$L$28,MATCH(LARGE('Data &amp; Matriks'!$AD$12:$AD$28,4),'Data &amp; Matriks'!$AD$12:$AD$28,0))*1,0)+IFERROR(INDEX('Data &amp; Matriks'!$O$12:$O$28,MATCH(LARGE('Data &amp; Matriks'!$AD$12:$AD$28,4),'Data &amp; Matriks'!$AD$12:$AD$28,0))*1,0))),"")</f>
        <v>1100</v>
      </c>
      <c r="G8" s="50">
        <f t="shared" si="1"/>
        <v>-569</v>
      </c>
      <c r="H8" s="152">
        <f t="shared" si="2"/>
        <v>2.071563089</v>
      </c>
      <c r="I8" s="50"/>
      <c r="J8" s="152">
        <f>IFERROR(IF($B8="","",AVERAGEIFS('Pelan Pengambilan'!$F$6:$F$85,'Pelan Pengambilan'!$B$6:$B$85,$B8,'Pelan Pengambilan'!$C$6:$C$85,$C8)),"")</f>
        <v>0</v>
      </c>
    </row>
    <row r="9" ht="24.0" customHeight="1">
      <c r="A9" s="50">
        <f>IFERROR(IF(ISNUMBER(LARGE('Data &amp; Matriks'!$AD$12:$AD$28,5)),5,""),"")</f>
        <v>5</v>
      </c>
      <c r="B9" s="49" t="str">
        <f t="array" ref="B9">IFERROR(INDEX('Data &amp; Matriks'!$B$12:$B$28,MATCH(LARGE('Data &amp; Matriks'!$AD$12:$AD$28,5),'Data &amp; Matriks'!$AD$12:$AD$28,0)),"")</f>
        <v>Juruteknologi Pergigian</v>
      </c>
      <c r="C9" s="50" t="str">
        <f t="array" ref="C9">IFERROR(INDEX('Data &amp; Matriks'!$C$12:$C$28,MATCH(LARGE('Data &amp; Matriks'!$AD$12:$AD$28,5),'Data &amp; Matriks'!$AD$12:$AD$28,0)),"")</f>
        <v>U5</v>
      </c>
      <c r="D9" s="50">
        <f t="array" ref="D9">IFERROR(IF(INDEX('Data &amp; Matriks'!$D$12:$D$28,MATCH(LARGE('Data &amp; Matriks'!$AD$12:$AD$28,5),'Data &amp; Matriks'!$AD$12:$AD$28,0))="","",INDEX('Data &amp; Matriks'!$D$12:$D$28,MATCH(LARGE('Data &amp; Matriks'!$AD$12:$AD$28,5),'Data &amp; Matriks'!$AD$12:$AD$28,0))),"")</f>
        <v>80</v>
      </c>
      <c r="E9" s="50">
        <f>IFERROR(IF($B9="","",SUMIFS(Strategi!$H$5:$H$84,Strategi!$C$5:$C$84,$B9,Strategi!$D$5:$D$84,$C9)),"")</f>
        <v>41</v>
      </c>
      <c r="F9" s="50">
        <f t="array" ref="F9">IFERROR(IF($B9="","",IF(AND(INDEX('Data &amp; Matriks'!$L$12:$L$28,MATCH(LARGE('Data &amp; Matriks'!$AD$12:$AD$28,5),'Data &amp; Matriks'!$AD$12:$AD$28,0))="",INDEX('Data &amp; Matriks'!$O$12:$O$28,MATCH(LARGE('Data &amp; Matriks'!$AD$12:$AD$28,5),'Data &amp; Matriks'!$AD$12:$AD$28,0))=""),"",IFERROR(INDEX('Data &amp; Matriks'!$L$12:$L$28,MATCH(LARGE('Data &amp; Matriks'!$AD$12:$AD$28,5),'Data &amp; Matriks'!$AD$12:$AD$28,0))*1,0)+IFERROR(INDEX('Data &amp; Matriks'!$O$12:$O$28,MATCH(LARGE('Data &amp; Matriks'!$AD$12:$AD$28,5),'Data &amp; Matriks'!$AD$12:$AD$28,0))*1,0))),"")</f>
        <v>78</v>
      </c>
      <c r="G9" s="50">
        <f t="shared" si="1"/>
        <v>-37</v>
      </c>
      <c r="H9" s="152">
        <f t="shared" si="2"/>
        <v>1.902439024</v>
      </c>
      <c r="I9" s="50"/>
      <c r="J9" s="152">
        <f>IFERROR(IF($B9="","",AVERAGEIFS('Pelan Pengambilan'!$F$6:$F$85,'Pelan Pengambilan'!$B$6:$B$85,$B9,'Pelan Pengambilan'!$C$6:$C$85,$C9)),"")</f>
        <v>0</v>
      </c>
    </row>
    <row r="10" ht="24.0" customHeight="1">
      <c r="A10" s="50">
        <f>IFERROR(IF(ISNUMBER(LARGE('Data &amp; Matriks'!$AD$12:$AD$28,6)),6,""),"")</f>
        <v>6</v>
      </c>
      <c r="B10" s="49" t="str">
        <f t="array" ref="B10">IFERROR(INDEX('Data &amp; Matriks'!$B$12:$B$28,MATCH(LARGE('Data &amp; Matriks'!$AD$12:$AD$28,6),'Data &amp; Matriks'!$AD$12:$AD$28,0)),"")</f>
        <v>Penolong Pegawai Farmasi</v>
      </c>
      <c r="C10" s="50" t="str">
        <f t="array" ref="C10">IFERROR(INDEX('Data &amp; Matriks'!$C$12:$C$28,MATCH(LARGE('Data &amp; Matriks'!$AD$12:$AD$28,6),'Data &amp; Matriks'!$AD$12:$AD$28,0)),"")</f>
        <v>U5</v>
      </c>
      <c r="D10" s="50">
        <f t="array" ref="D10">IFERROR(IF(INDEX('Data &amp; Matriks'!$D$12:$D$28,MATCH(LARGE('Data &amp; Matriks'!$AD$12:$AD$28,6),'Data &amp; Matriks'!$AD$12:$AD$28,0))="","",INDEX('Data &amp; Matriks'!$D$12:$D$28,MATCH(LARGE('Data &amp; Matriks'!$AD$12:$AD$28,6),'Data &amp; Matriks'!$AD$12:$AD$28,0))),"")</f>
        <v>337</v>
      </c>
      <c r="E10" s="50">
        <f>IFERROR(IF($B10="","",SUMIFS(Strategi!$H$5:$H$84,Strategi!$C$5:$C$84,$B10,Strategi!$D$5:$D$84,$C10)),"")</f>
        <v>261</v>
      </c>
      <c r="F10" s="50">
        <f t="array" ref="F10">IFERROR(IF($B10="","",IF(AND(INDEX('Data &amp; Matriks'!$L$12:$L$28,MATCH(LARGE('Data &amp; Matriks'!$AD$12:$AD$28,6),'Data &amp; Matriks'!$AD$12:$AD$28,0))="",INDEX('Data &amp; Matriks'!$O$12:$O$28,MATCH(LARGE('Data &amp; Matriks'!$AD$12:$AD$28,6),'Data &amp; Matriks'!$AD$12:$AD$28,0))=""),"",IFERROR(INDEX('Data &amp; Matriks'!$L$12:$L$28,MATCH(LARGE('Data &amp; Matriks'!$AD$12:$AD$28,6),'Data &amp; Matriks'!$AD$12:$AD$28,0))*1,0)+IFERROR(INDEX('Data &amp; Matriks'!$O$12:$O$28,MATCH(LARGE('Data &amp; Matriks'!$AD$12:$AD$28,6),'Data &amp; Matriks'!$AD$12:$AD$28,0))*1,0))),"")</f>
        <v>152</v>
      </c>
      <c r="G10" s="50">
        <f t="shared" si="1"/>
        <v>109</v>
      </c>
      <c r="H10" s="152">
        <f t="shared" si="2"/>
        <v>0.5823754789</v>
      </c>
      <c r="I10" s="50"/>
      <c r="J10" s="152">
        <f>IFERROR(IF($B10="","",AVERAGEIFS('Pelan Pengambilan'!$F$6:$F$85,'Pelan Pengambilan'!$B$6:$B$85,$B10,'Pelan Pengambilan'!$C$6:$C$85,$C10)),"")</f>
        <v>0</v>
      </c>
    </row>
    <row r="11" ht="24.0" customHeight="1">
      <c r="A11" s="50">
        <f>IFERROR(IF(ISNUMBER(LARGE('Data &amp; Matriks'!$AD$12:$AD$28,7)),7,""),"")</f>
        <v>7</v>
      </c>
      <c r="B11" s="49" t="str">
        <f t="array" ref="B11">IFERROR(INDEX('Data &amp; Matriks'!$B$12:$B$28,MATCH(LARGE('Data &amp; Matriks'!$AD$12:$AD$28,7),'Data &amp; Matriks'!$AD$12:$AD$28,0)),"")</f>
        <v>Juru X-Ray (Terapi)</v>
      </c>
      <c r="C11" s="50" t="str">
        <f t="array" ref="C11">IFERROR(INDEX('Data &amp; Matriks'!$C$12:$C$28,MATCH(LARGE('Data &amp; Matriks'!$AD$12:$AD$28,7),'Data &amp; Matriks'!$AD$12:$AD$28,0)),"")</f>
        <v>U5</v>
      </c>
      <c r="D11" s="50">
        <f t="array" ref="D11">IFERROR(IF(INDEX('Data &amp; Matriks'!$D$12:$D$28,MATCH(LARGE('Data &amp; Matriks'!$AD$12:$AD$28,7),'Data &amp; Matriks'!$AD$12:$AD$28,0))="","",INDEX('Data &amp; Matriks'!$D$12:$D$28,MATCH(LARGE('Data &amp; Matriks'!$AD$12:$AD$28,7),'Data &amp; Matriks'!$AD$12:$AD$28,0))),"")</f>
        <v>18</v>
      </c>
      <c r="E11" s="50">
        <f>IFERROR(IF($B11="","",SUMIFS(Strategi!$H$5:$H$84,Strategi!$C$5:$C$84,$B11,Strategi!$D$5:$D$84,$C11)),"")</f>
        <v>18</v>
      </c>
      <c r="F11" s="50">
        <f t="array" ref="F11">IFERROR(IF($B11="","",IF(AND(INDEX('Data &amp; Matriks'!$L$12:$L$28,MATCH(LARGE('Data &amp; Matriks'!$AD$12:$AD$28,7),'Data &amp; Matriks'!$AD$12:$AD$28,0))="",INDEX('Data &amp; Matriks'!$O$12:$O$28,MATCH(LARGE('Data &amp; Matriks'!$AD$12:$AD$28,7),'Data &amp; Matriks'!$AD$12:$AD$28,0))=""),"",IFERROR(INDEX('Data &amp; Matriks'!$L$12:$L$28,MATCH(LARGE('Data &amp; Matriks'!$AD$12:$AD$28,7),'Data &amp; Matriks'!$AD$12:$AD$28,0))*1,0)+IFERROR(INDEX('Data &amp; Matriks'!$O$12:$O$28,MATCH(LARGE('Data &amp; Matriks'!$AD$12:$AD$28,7),'Data &amp; Matriks'!$AD$12:$AD$28,0))*1,0))),"")</f>
        <v>0</v>
      </c>
      <c r="G11" s="50">
        <f t="shared" si="1"/>
        <v>18</v>
      </c>
      <c r="H11" s="152">
        <f t="shared" si="2"/>
        <v>0</v>
      </c>
      <c r="I11" s="50"/>
      <c r="J11" s="152">
        <f>IFERROR(IF($B11="","",AVERAGEIFS('Pelan Pengambilan'!$F$6:$F$85,'Pelan Pengambilan'!$B$6:$B$85,$B11,'Pelan Pengambilan'!$C$6:$C$85,$C11)),"")</f>
        <v>0</v>
      </c>
    </row>
    <row r="12" ht="24.0" customHeight="1">
      <c r="A12" s="50">
        <f>IFERROR(IF(ISNUMBER(LARGE('Data &amp; Matriks'!$AD$12:$AD$28,8)),8,""),"")</f>
        <v>8</v>
      </c>
      <c r="B12" s="49" t="str">
        <f t="array" ref="B12">IFERROR(INDEX('Data &amp; Matriks'!$B$12:$B$28,MATCH(LARGE('Data &amp; Matriks'!$AD$12:$AD$28,8),'Data &amp; Matriks'!$AD$12:$AD$28,0)),"")</f>
        <v>Pembantu Pembedahan Pergigian</v>
      </c>
      <c r="C12" s="50" t="str">
        <f t="array" ref="C12">IFERROR(INDEX('Data &amp; Matriks'!$C$12:$C$28,MATCH(LARGE('Data &amp; Matriks'!$AD$12:$AD$28,8),'Data &amp; Matriks'!$AD$12:$AD$28,0)),"")</f>
        <v>U1</v>
      </c>
      <c r="D12" s="50">
        <f t="array" ref="D12">IFERROR(IF(INDEX('Data &amp; Matriks'!$D$12:$D$28,MATCH(LARGE('Data &amp; Matriks'!$AD$12:$AD$28,8),'Data &amp; Matriks'!$AD$12:$AD$28,0))="","",INDEX('Data &amp; Matriks'!$D$12:$D$28,MATCH(LARGE('Data &amp; Matriks'!$AD$12:$AD$28,8),'Data &amp; Matriks'!$AD$12:$AD$28,0))),"")</f>
        <v>254</v>
      </c>
      <c r="E12" s="50">
        <f>IFERROR(IF($B12="","",SUMIFS(Strategi!$H$5:$H$84,Strategi!$C$5:$C$84,$B12,Strategi!$D$5:$D$84,$C12)),"")</f>
        <v>245</v>
      </c>
      <c r="F12" s="50">
        <f t="array" ref="F12">IFERROR(IF($B12="","",IF(AND(INDEX('Data &amp; Matriks'!$L$12:$L$28,MATCH(LARGE('Data &amp; Matriks'!$AD$12:$AD$28,8),'Data &amp; Matriks'!$AD$12:$AD$28,0))="",INDEX('Data &amp; Matriks'!$O$12:$O$28,MATCH(LARGE('Data &amp; Matriks'!$AD$12:$AD$28,8),'Data &amp; Matriks'!$AD$12:$AD$28,0))=""),"",IFERROR(INDEX('Data &amp; Matriks'!$L$12:$L$28,MATCH(LARGE('Data &amp; Matriks'!$AD$12:$AD$28,8),'Data &amp; Matriks'!$AD$12:$AD$28,0))*1,0)+IFERROR(INDEX('Data &amp; Matriks'!$O$12:$O$28,MATCH(LARGE('Data &amp; Matriks'!$AD$12:$AD$28,8),'Data &amp; Matriks'!$AD$12:$AD$28,0))*1,0))),"")</f>
        <v>18</v>
      </c>
      <c r="G12" s="50">
        <f t="shared" si="1"/>
        <v>227</v>
      </c>
      <c r="H12" s="152">
        <f t="shared" si="2"/>
        <v>0.07346938776</v>
      </c>
      <c r="I12" s="50"/>
      <c r="J12" s="152">
        <f>IFERROR(IF($B12="","",AVERAGEIFS('Pelan Pengambilan'!$F$6:$F$85,'Pelan Pengambilan'!$B$6:$B$85,$B12,'Pelan Pengambilan'!$C$6:$C$85,$C12)),"")</f>
        <v>0</v>
      </c>
    </row>
    <row r="13" ht="24.0" customHeight="1">
      <c r="A13" s="50">
        <f>IFERROR(IF(ISNUMBER(LARGE('Data &amp; Matriks'!$AD$12:$AD$28,9)),9,""),"")</f>
        <v>9</v>
      </c>
      <c r="B13" s="49" t="str">
        <f t="array" ref="B13">IFERROR(INDEX('Data &amp; Matriks'!$B$12:$B$28,MATCH(LARGE('Data &amp; Matriks'!$AD$12:$AD$28,9),'Data &amp; Matriks'!$AD$12:$AD$28,0)),"")</f>
        <v>Juruterapi Pergigian</v>
      </c>
      <c r="C13" s="50" t="str">
        <f t="array" ref="C13">IFERROR(INDEX('Data &amp; Matriks'!$C$12:$C$28,MATCH(LARGE('Data &amp; Matriks'!$AD$12:$AD$28,9),'Data &amp; Matriks'!$AD$12:$AD$28,0)),"")</f>
        <v>U5</v>
      </c>
      <c r="D13" s="50">
        <f t="array" ref="D13">IFERROR(IF(INDEX('Data &amp; Matriks'!$D$12:$D$28,MATCH(LARGE('Data &amp; Matriks'!$AD$12:$AD$28,9),'Data &amp; Matriks'!$AD$12:$AD$28,0))="","",INDEX('Data &amp; Matriks'!$D$12:$D$28,MATCH(LARGE('Data &amp; Matriks'!$AD$12:$AD$28,9),'Data &amp; Matriks'!$AD$12:$AD$28,0))),"")</f>
        <v>48</v>
      </c>
      <c r="E13" s="50">
        <f>IFERROR(IF($B13="","",SUMIFS(Strategi!$H$5:$H$84,Strategi!$C$5:$C$84,$B13,Strategi!$D$5:$D$84,$C13)),"")</f>
        <v>48</v>
      </c>
      <c r="F13" s="50">
        <f t="array" ref="F13">IFERROR(IF($B13="","",IF(AND(INDEX('Data &amp; Matriks'!$L$12:$L$28,MATCH(LARGE('Data &amp; Matriks'!$AD$12:$AD$28,9),'Data &amp; Matriks'!$AD$12:$AD$28,0))="",INDEX('Data &amp; Matriks'!$O$12:$O$28,MATCH(LARGE('Data &amp; Matriks'!$AD$12:$AD$28,9),'Data &amp; Matriks'!$AD$12:$AD$28,0))=""),"",IFERROR(INDEX('Data &amp; Matriks'!$L$12:$L$28,MATCH(LARGE('Data &amp; Matriks'!$AD$12:$AD$28,9),'Data &amp; Matriks'!$AD$12:$AD$28,0))*1,0)+IFERROR(INDEX('Data &amp; Matriks'!$O$12:$O$28,MATCH(LARGE('Data &amp; Matriks'!$AD$12:$AD$28,9),'Data &amp; Matriks'!$AD$12:$AD$28,0))*1,0))),"")</f>
        <v>48</v>
      </c>
      <c r="G13" s="50">
        <f t="shared" si="1"/>
        <v>0</v>
      </c>
      <c r="H13" s="152">
        <f t="shared" si="2"/>
        <v>1</v>
      </c>
      <c r="I13" s="50"/>
      <c r="J13" s="152">
        <f>IFERROR(IF($B13="","",AVERAGEIFS('Pelan Pengambilan'!$F$6:$F$85,'Pelan Pengambilan'!$B$6:$B$85,$B13,'Pelan Pengambilan'!$C$6:$C$85,$C13)),"")</f>
        <v>0</v>
      </c>
    </row>
    <row r="14" ht="24.0" customHeight="1">
      <c r="A14" s="50">
        <f>IFERROR(IF(ISNUMBER(LARGE('Data &amp; Matriks'!$AD$12:$AD$28,10)),10,""),"")</f>
        <v>10</v>
      </c>
      <c r="B14" s="49" t="str">
        <f t="array" ref="B14">IFERROR(INDEX('Data &amp; Matriks'!$B$12:$B$28,MATCH(LARGE('Data &amp; Matriks'!$AD$12:$AD$28,10),'Data &amp; Matriks'!$AD$12:$AD$28,0)),"")</f>
        <v>Juru X-Ray (Diagnostik)</v>
      </c>
      <c r="C14" s="50" t="str">
        <f t="array" ref="C14">IFERROR(INDEX('Data &amp; Matriks'!$C$12:$C$28,MATCH(LARGE('Data &amp; Matriks'!$AD$12:$AD$28,10),'Data &amp; Matriks'!$AD$12:$AD$28,0)),"")</f>
        <v>U5</v>
      </c>
      <c r="D14" s="50">
        <f t="array" ref="D14">IFERROR(IF(INDEX('Data &amp; Matriks'!$D$12:$D$28,MATCH(LARGE('Data &amp; Matriks'!$AD$12:$AD$28,10),'Data &amp; Matriks'!$AD$12:$AD$28,0))="","",INDEX('Data &amp; Matriks'!$D$12:$D$28,MATCH(LARGE('Data &amp; Matriks'!$AD$12:$AD$28,10),'Data &amp; Matriks'!$AD$12:$AD$28,0))),"")</f>
        <v>167</v>
      </c>
      <c r="E14" s="50">
        <f>IFERROR(IF($B14="","",SUMIFS(Strategi!$H$5:$H$84,Strategi!$C$5:$C$84,$B14,Strategi!$D$5:$D$84,$C14)),"")</f>
        <v>100</v>
      </c>
      <c r="F14" s="50">
        <f t="array" ref="F14">IFERROR(IF($B14="","",IF(AND(INDEX('Data &amp; Matriks'!$L$12:$L$28,MATCH(LARGE('Data &amp; Matriks'!$AD$12:$AD$28,10),'Data &amp; Matriks'!$AD$12:$AD$28,0))="",INDEX('Data &amp; Matriks'!$O$12:$O$28,MATCH(LARGE('Data &amp; Matriks'!$AD$12:$AD$28,10),'Data &amp; Matriks'!$AD$12:$AD$28,0))=""),"",IFERROR(INDEX('Data &amp; Matriks'!$L$12:$L$28,MATCH(LARGE('Data &amp; Matriks'!$AD$12:$AD$28,10),'Data &amp; Matriks'!$AD$12:$AD$28,0))*1,0)+IFERROR(INDEX('Data &amp; Matriks'!$O$12:$O$28,MATCH(LARGE('Data &amp; Matriks'!$AD$12:$AD$28,10),'Data &amp; Matriks'!$AD$12:$AD$28,0))*1,0))),"")</f>
        <v>234</v>
      </c>
      <c r="G14" s="50">
        <f t="shared" si="1"/>
        <v>-134</v>
      </c>
      <c r="H14" s="152">
        <f t="shared" si="2"/>
        <v>2.34</v>
      </c>
      <c r="I14" s="50"/>
      <c r="J14" s="152">
        <f>IFERROR(IF($B14="","",AVERAGEIFS('Pelan Pengambilan'!$F$6:$F$85,'Pelan Pengambilan'!$B$6:$B$85,$B14,'Pelan Pengambilan'!$C$6:$C$85,$C14)),"")</f>
        <v>0</v>
      </c>
    </row>
    <row r="15" ht="24.0" customHeight="1">
      <c r="A15" s="50">
        <f>IFERROR(IF(ISNUMBER(LARGE('Data &amp; Matriks'!$AD$12:$AD$28,11)),11,""),"")</f>
        <v>11</v>
      </c>
      <c r="B15" s="49" t="str">
        <f t="array" ref="B15">IFERROR(INDEX('Data &amp; Matriks'!$B$12:$B$28,MATCH(LARGE('Data &amp; Matriks'!$AD$12:$AD$28,11),'Data &amp; Matriks'!$AD$12:$AD$28,0)),"")</f>
        <v>Jurupulih Perubatan (Carakerja)</v>
      </c>
      <c r="C15" s="50" t="str">
        <f t="array" ref="C15">IFERROR(INDEX('Data &amp; Matriks'!$C$12:$C$28,MATCH(LARGE('Data &amp; Matriks'!$AD$12:$AD$28,11),'Data &amp; Matriks'!$AD$12:$AD$28,0)),"")</f>
        <v>U5</v>
      </c>
      <c r="D15" s="50">
        <f t="array" ref="D15">IFERROR(IF(INDEX('Data &amp; Matriks'!$D$12:$D$28,MATCH(LARGE('Data &amp; Matriks'!$AD$12:$AD$28,11),'Data &amp; Matriks'!$AD$12:$AD$28,0))="","",INDEX('Data &amp; Matriks'!$D$12:$D$28,MATCH(LARGE('Data &amp; Matriks'!$AD$12:$AD$28,11),'Data &amp; Matriks'!$AD$12:$AD$28,0))),"")</f>
        <v>56</v>
      </c>
      <c r="E15" s="50">
        <f>IFERROR(IF($B15="","",SUMIFS(Strategi!$H$5:$H$84,Strategi!$C$5:$C$84,$B15,Strategi!$D$5:$D$84,$C15)),"")</f>
        <v>23</v>
      </c>
      <c r="F15" s="50">
        <f t="array" ref="F15">IFERROR(IF($B15="","",IF(AND(INDEX('Data &amp; Matriks'!$L$12:$L$28,MATCH(LARGE('Data &amp; Matriks'!$AD$12:$AD$28,11),'Data &amp; Matriks'!$AD$12:$AD$28,0))="",INDEX('Data &amp; Matriks'!$O$12:$O$28,MATCH(LARGE('Data &amp; Matriks'!$AD$12:$AD$28,11),'Data &amp; Matriks'!$AD$12:$AD$28,0))=""),"",IFERROR(INDEX('Data &amp; Matriks'!$L$12:$L$28,MATCH(LARGE('Data &amp; Matriks'!$AD$12:$AD$28,11),'Data &amp; Matriks'!$AD$12:$AD$28,0))*1,0)+IFERROR(INDEX('Data &amp; Matriks'!$O$12:$O$28,MATCH(LARGE('Data &amp; Matriks'!$AD$12:$AD$28,11),'Data &amp; Matriks'!$AD$12:$AD$28,0))*1,0))),"")</f>
        <v>64</v>
      </c>
      <c r="G15" s="50">
        <f t="shared" si="1"/>
        <v>-41</v>
      </c>
      <c r="H15" s="152">
        <f t="shared" si="2"/>
        <v>2.782608696</v>
      </c>
      <c r="I15" s="50"/>
      <c r="J15" s="152">
        <f>IFERROR(IF($B15="","",AVERAGEIFS('Pelan Pengambilan'!$F$6:$F$85,'Pelan Pengambilan'!$B$6:$B$85,$B15,'Pelan Pengambilan'!$C$6:$C$85,$C15)),"")</f>
        <v>0</v>
      </c>
    </row>
    <row r="16" ht="24.0" customHeight="1">
      <c r="A16" s="50">
        <f>IFERROR(IF(ISNUMBER(LARGE('Data &amp; Matriks'!$AD$12:$AD$28,12)),12,""),"")</f>
        <v>12</v>
      </c>
      <c r="B16" s="49" t="str">
        <f t="array" ref="B16">IFERROR(INDEX('Data &amp; Matriks'!$B$12:$B$28,MATCH(LARGE('Data &amp; Matriks'!$AD$12:$AD$28,12),'Data &amp; Matriks'!$AD$12:$AD$28,0)),"")</f>
        <v>Jurupulih Perubatan (Fisioterapi)</v>
      </c>
      <c r="C16" s="50" t="str">
        <f t="array" ref="C16">IFERROR(INDEX('Data &amp; Matriks'!$C$12:$C$28,MATCH(LARGE('Data &amp; Matriks'!$AD$12:$AD$28,12),'Data &amp; Matriks'!$AD$12:$AD$28,0)),"")</f>
        <v>U5</v>
      </c>
      <c r="D16" s="50">
        <f t="array" ref="D16">IFERROR(IF(INDEX('Data &amp; Matriks'!$D$12:$D$28,MATCH(LARGE('Data &amp; Matriks'!$AD$12:$AD$28,12),'Data &amp; Matriks'!$AD$12:$AD$28,0))="","",INDEX('Data &amp; Matriks'!$D$12:$D$28,MATCH(LARGE('Data &amp; Matriks'!$AD$12:$AD$28,12),'Data &amp; Matriks'!$AD$12:$AD$28,0))),"")</f>
        <v>57</v>
      </c>
      <c r="E16" s="50">
        <f>IFERROR(IF($B16="","",SUMIFS(Strategi!$H$5:$H$84,Strategi!$C$5:$C$84,$B16,Strategi!$D$5:$D$84,$C16)),"")</f>
        <v>26</v>
      </c>
      <c r="F16" s="50">
        <f t="array" ref="F16">IFERROR(IF($B16="","",IF(AND(INDEX('Data &amp; Matriks'!$L$12:$L$28,MATCH(LARGE('Data &amp; Matriks'!$AD$12:$AD$28,12),'Data &amp; Matriks'!$AD$12:$AD$28,0))="",INDEX('Data &amp; Matriks'!$O$12:$O$28,MATCH(LARGE('Data &amp; Matriks'!$AD$12:$AD$28,12),'Data &amp; Matriks'!$AD$12:$AD$28,0))=""),"",IFERROR(INDEX('Data &amp; Matriks'!$L$12:$L$28,MATCH(LARGE('Data &amp; Matriks'!$AD$12:$AD$28,12),'Data &amp; Matriks'!$AD$12:$AD$28,0))*1,0)+IFERROR(INDEX('Data &amp; Matriks'!$O$12:$O$28,MATCH(LARGE('Data &amp; Matriks'!$AD$12:$AD$28,12),'Data &amp; Matriks'!$AD$12:$AD$28,0))*1,0))),"")</f>
        <v>62</v>
      </c>
      <c r="G16" s="50">
        <f t="shared" si="1"/>
        <v>-36</v>
      </c>
      <c r="H16" s="152">
        <f t="shared" si="2"/>
        <v>2.384615385</v>
      </c>
      <c r="I16" s="50"/>
      <c r="J16" s="152">
        <f>IFERROR(IF($B16="","",AVERAGEIFS('Pelan Pengambilan'!$F$6:$F$85,'Pelan Pengambilan'!$B$6:$B$85,$B16,'Pelan Pengambilan'!$C$6:$C$85,$C16)),"")</f>
        <v>0</v>
      </c>
    </row>
    <row r="17" ht="24.0" customHeight="1">
      <c r="A17" s="50">
        <f>IFERROR(IF(ISNUMBER(LARGE('Data &amp; Matriks'!$AD$12:$AD$28,13)),13,""),"")</f>
        <v>13</v>
      </c>
      <c r="B17" s="49" t="str">
        <f t="array" ref="B17">IFERROR(INDEX('Data &amp; Matriks'!$B$12:$B$28,MATCH(LARGE('Data &amp; Matriks'!$AD$12:$AD$28,13),'Data &amp; Matriks'!$AD$12:$AD$28,0)),"")</f>
        <v>Penolong Pegawai Kesihatan Persekitaran</v>
      </c>
      <c r="C17" s="50" t="str">
        <f t="array" ref="C17">IFERROR(INDEX('Data &amp; Matriks'!$C$12:$C$28,MATCH(LARGE('Data &amp; Matriks'!$AD$12:$AD$28,13),'Data &amp; Matriks'!$AD$12:$AD$28,0)),"")</f>
        <v>U5</v>
      </c>
      <c r="D17" s="50">
        <f t="array" ref="D17">IFERROR(IF(INDEX('Data &amp; Matriks'!$D$12:$D$28,MATCH(LARGE('Data &amp; Matriks'!$AD$12:$AD$28,13),'Data &amp; Matriks'!$AD$12:$AD$28,0))="","",INDEX('Data &amp; Matriks'!$D$12:$D$28,MATCH(LARGE('Data &amp; Matriks'!$AD$12:$AD$28,13),'Data &amp; Matriks'!$AD$12:$AD$28,0))),"")</f>
        <v>50</v>
      </c>
      <c r="E17" s="50">
        <f>IFERROR(IF($B17="","",SUMIFS(Strategi!$H$5:$H$84,Strategi!$C$5:$C$84,$B17,Strategi!$D$5:$D$84,$C17)),"")</f>
        <v>23</v>
      </c>
      <c r="F17" s="50">
        <f t="array" ref="F17">IFERROR(IF($B17="","",IF(AND(INDEX('Data &amp; Matriks'!$L$12:$L$28,MATCH(LARGE('Data &amp; Matriks'!$AD$12:$AD$28,13),'Data &amp; Matriks'!$AD$12:$AD$28,0))="",INDEX('Data &amp; Matriks'!$O$12:$O$28,MATCH(LARGE('Data &amp; Matriks'!$AD$12:$AD$28,13),'Data &amp; Matriks'!$AD$12:$AD$28,0))=""),"",IFERROR(INDEX('Data &amp; Matriks'!$L$12:$L$28,MATCH(LARGE('Data &amp; Matriks'!$AD$12:$AD$28,13),'Data &amp; Matriks'!$AD$12:$AD$28,0))*1,0)+IFERROR(INDEX('Data &amp; Matriks'!$O$12:$O$28,MATCH(LARGE('Data &amp; Matriks'!$AD$12:$AD$28,13),'Data &amp; Matriks'!$AD$12:$AD$28,0))*1,0))),"")</f>
        <v>52</v>
      </c>
      <c r="G17" s="50">
        <f t="shared" si="1"/>
        <v>-29</v>
      </c>
      <c r="H17" s="152">
        <f t="shared" si="2"/>
        <v>2.260869565</v>
      </c>
      <c r="I17" s="50"/>
      <c r="J17" s="152">
        <f>IFERROR(IF($B17="","",AVERAGEIFS('Pelan Pengambilan'!$F$6:$F$85,'Pelan Pengambilan'!$B$6:$B$85,$B17,'Pelan Pengambilan'!$C$6:$C$85,$C17)),"")</f>
        <v>0</v>
      </c>
    </row>
    <row r="18" ht="24.0" customHeight="1">
      <c r="A18" s="50">
        <f>IFERROR(IF(ISNUMBER(LARGE('Data &amp; Matriks'!$AD$12:$AD$28,14)),14,""),"")</f>
        <v>14</v>
      </c>
      <c r="B18" s="49" t="str">
        <f t="array" ref="B18">IFERROR(INDEX('Data &amp; Matriks'!$B$12:$B$28,MATCH(LARGE('Data &amp; Matriks'!$AD$12:$AD$28,14),'Data &amp; Matriks'!$AD$12:$AD$28,0)),"")</f>
        <v>Pembantu Kesihatan Awam</v>
      </c>
      <c r="C18" s="50" t="str">
        <f t="array" ref="C18">IFERROR(INDEX('Data &amp; Matriks'!$C$12:$C$28,MATCH(LARGE('Data &amp; Matriks'!$AD$12:$AD$28,14),'Data &amp; Matriks'!$AD$12:$AD$28,0)),"")</f>
        <v>U1</v>
      </c>
      <c r="D18" s="50">
        <f t="array" ref="D18">IFERROR(IF(INDEX('Data &amp; Matriks'!$D$12:$D$28,MATCH(LARGE('Data &amp; Matriks'!$AD$12:$AD$28,14),'Data &amp; Matriks'!$AD$12:$AD$28,0))="","",INDEX('Data &amp; Matriks'!$D$12:$D$28,MATCH(LARGE('Data &amp; Matriks'!$AD$12:$AD$28,14),'Data &amp; Matriks'!$AD$12:$AD$28,0))),"")</f>
        <v>214</v>
      </c>
      <c r="E18" s="50">
        <f>IFERROR(IF($B18="","",SUMIFS(Strategi!$H$5:$H$84,Strategi!$C$5:$C$84,$B18,Strategi!$D$5:$D$84,$C18)),"")</f>
        <v>105</v>
      </c>
      <c r="F18" s="50">
        <f t="array" ref="F18">IFERROR(IF($B18="","",IF(AND(INDEX('Data &amp; Matriks'!$L$12:$L$28,MATCH(LARGE('Data &amp; Matriks'!$AD$12:$AD$28,14),'Data &amp; Matriks'!$AD$12:$AD$28,0))="",INDEX('Data &amp; Matriks'!$O$12:$O$28,MATCH(LARGE('Data &amp; Matriks'!$AD$12:$AD$28,14),'Data &amp; Matriks'!$AD$12:$AD$28,0))=""),"",IFERROR(INDEX('Data &amp; Matriks'!$L$12:$L$28,MATCH(LARGE('Data &amp; Matriks'!$AD$12:$AD$28,14),'Data &amp; Matriks'!$AD$12:$AD$28,0))*1,0)+IFERROR(INDEX('Data &amp; Matriks'!$O$12:$O$28,MATCH(LARGE('Data &amp; Matriks'!$AD$12:$AD$28,14),'Data &amp; Matriks'!$AD$12:$AD$28,0))*1,0))),"")</f>
        <v>210</v>
      </c>
      <c r="G18" s="50">
        <f t="shared" si="1"/>
        <v>-105</v>
      </c>
      <c r="H18" s="152">
        <f t="shared" si="2"/>
        <v>2</v>
      </c>
      <c r="I18" s="50"/>
      <c r="J18" s="152">
        <f>IFERROR(IF($B18="","",AVERAGEIFS('Pelan Pengambilan'!$F$6:$F$85,'Pelan Pengambilan'!$B$6:$B$85,$B18,'Pelan Pengambilan'!$C$6:$C$85,$C18)),"")</f>
        <v>0</v>
      </c>
    </row>
    <row r="19" ht="24.0" customHeight="1">
      <c r="A19" s="50">
        <f>IFERROR(IF(ISNUMBER(LARGE('Data &amp; Matriks'!$AD$12:$AD$28,15)),15,""),"")</f>
        <v>15</v>
      </c>
      <c r="B19" s="49" t="str">
        <f t="array" ref="B19">IFERROR(INDEX('Data &amp; Matriks'!$B$12:$B$28,MATCH(LARGE('Data &amp; Matriks'!$AD$12:$AD$28,15),'Data &amp; Matriks'!$AD$12:$AD$28,0)),"")</f>
        <v>Juruteknik Perubatan</v>
      </c>
      <c r="C19" s="50" t="str">
        <f t="array" ref="C19">IFERROR(INDEX('Data &amp; Matriks'!$C$12:$C$28,MATCH(LARGE('Data &amp; Matriks'!$AD$12:$AD$28,15),'Data &amp; Matriks'!$AD$12:$AD$28,0)),"")</f>
        <v>U1</v>
      </c>
      <c r="D19" s="50">
        <f t="array" ref="D19">IFERROR(IF(INDEX('Data &amp; Matriks'!$D$12:$D$28,MATCH(LARGE('Data &amp; Matriks'!$AD$12:$AD$28,15),'Data &amp; Matriks'!$AD$12:$AD$28,0))="","",INDEX('Data &amp; Matriks'!$D$12:$D$28,MATCH(LARGE('Data &amp; Matriks'!$AD$12:$AD$28,15),'Data &amp; Matriks'!$AD$12:$AD$28,0))),"")</f>
        <v>2</v>
      </c>
      <c r="E19" s="50">
        <f>IFERROR(IF($B19="","",SUMIFS(Strategi!$H$5:$H$84,Strategi!$C$5:$C$84,$B19,Strategi!$D$5:$D$84,$C19)),"")</f>
        <v>1</v>
      </c>
      <c r="F19" s="50">
        <f t="array" ref="F19">IFERROR(IF($B19="","",IF(AND(INDEX('Data &amp; Matriks'!$L$12:$L$28,MATCH(LARGE('Data &amp; Matriks'!$AD$12:$AD$28,15),'Data &amp; Matriks'!$AD$12:$AD$28,0))="",INDEX('Data &amp; Matriks'!$O$12:$O$28,MATCH(LARGE('Data &amp; Matriks'!$AD$12:$AD$28,15),'Data &amp; Matriks'!$AD$12:$AD$28,0))=""),"",IFERROR(INDEX('Data &amp; Matriks'!$L$12:$L$28,MATCH(LARGE('Data &amp; Matriks'!$AD$12:$AD$28,15),'Data &amp; Matriks'!$AD$12:$AD$28,0))*1,0)+IFERROR(INDEX('Data &amp; Matriks'!$O$12:$O$28,MATCH(LARGE('Data &amp; Matriks'!$AD$12:$AD$28,15),'Data &amp; Matriks'!$AD$12:$AD$28,0))*1,0))),"")</f>
        <v>1</v>
      </c>
      <c r="G19" s="50">
        <f t="shared" si="1"/>
        <v>0</v>
      </c>
      <c r="H19" s="152">
        <f t="shared" si="2"/>
        <v>1</v>
      </c>
      <c r="I19" s="50"/>
      <c r="J19" s="152" t="str">
        <f>IFERROR(IF($B19="","",AVERAGEIFS('Pelan Pengambilan'!$F$6:$F$85,'Pelan Pengambilan'!$B$6:$B$85,$B19,'Pelan Pengambilan'!$C$6:$C$85,$C19)),"")</f>
        <v/>
      </c>
    </row>
    <row r="20" ht="24.0" customHeight="1">
      <c r="A20" s="50">
        <f>IFERROR(IF(ISNUMBER(LARGE('Data &amp; Matriks'!$AD$12:$AD$28,16)),16,""),"")</f>
        <v>16</v>
      </c>
      <c r="B20" s="49" t="str">
        <f t="array" ref="B20">IFERROR(INDEX('Data &amp; Matriks'!$B$12:$B$28,MATCH(LARGE('Data &amp; Matriks'!$AD$12:$AD$28,16),'Data &amp; Matriks'!$AD$12:$AD$28,0)),"")</f>
        <v>Jururawat Masyarakat</v>
      </c>
      <c r="C20" s="50" t="str">
        <f t="array" ref="C20">IFERROR(INDEX('Data &amp; Matriks'!$C$12:$C$28,MATCH(LARGE('Data &amp; Matriks'!$AD$12:$AD$28,16),'Data &amp; Matriks'!$AD$12:$AD$28,0)),"")</f>
        <v>U1</v>
      </c>
      <c r="D20" s="50">
        <f t="array" ref="D20">IFERROR(IF(INDEX('Data &amp; Matriks'!$D$12:$D$28,MATCH(LARGE('Data &amp; Matriks'!$AD$12:$AD$28,16),'Data &amp; Matriks'!$AD$12:$AD$28,0))="","",INDEX('Data &amp; Matriks'!$D$12:$D$28,MATCH(LARGE('Data &amp; Matriks'!$AD$12:$AD$28,16),'Data &amp; Matriks'!$AD$12:$AD$28,0))),"")</f>
        <v>0</v>
      </c>
      <c r="E20" s="50">
        <f>IFERROR(IF($B20="","",SUMIFS(Strategi!$H$5:$H$84,Strategi!$C$5:$C$84,$B20,Strategi!$D$5:$D$84,$C20)),"")</f>
        <v>0</v>
      </c>
      <c r="F20" s="50">
        <f t="array" ref="F20">IFERROR(IF($B20="","",IF(AND(INDEX('Data &amp; Matriks'!$L$12:$L$28,MATCH(LARGE('Data &amp; Matriks'!$AD$12:$AD$28,16),'Data &amp; Matriks'!$AD$12:$AD$28,0))="",INDEX('Data &amp; Matriks'!$O$12:$O$28,MATCH(LARGE('Data &amp; Matriks'!$AD$12:$AD$28,16),'Data &amp; Matriks'!$AD$12:$AD$28,0))=""),"",IFERROR(INDEX('Data &amp; Matriks'!$L$12:$L$28,MATCH(LARGE('Data &amp; Matriks'!$AD$12:$AD$28,16),'Data &amp; Matriks'!$AD$12:$AD$28,0))*1,0)+IFERROR(INDEX('Data &amp; Matriks'!$O$12:$O$28,MATCH(LARGE('Data &amp; Matriks'!$AD$12:$AD$28,16),'Data &amp; Matriks'!$AD$12:$AD$28,0))*1,0))),"")</f>
        <v>0</v>
      </c>
      <c r="G20" s="50">
        <f t="shared" si="1"/>
        <v>0</v>
      </c>
      <c r="H20" s="152" t="str">
        <f t="shared" si="2"/>
        <v/>
      </c>
      <c r="I20" s="50"/>
      <c r="J20" s="152" t="str">
        <f>IFERROR(IF($B20="","",AVERAGEIFS('Pelan Pengambilan'!$F$6:$F$85,'Pelan Pengambilan'!$B$6:$B$85,$B20,'Pelan Pengambilan'!$C$6:$C$85,$C20)),"")</f>
        <v/>
      </c>
    </row>
    <row r="21" ht="15.75" customHeight="1">
      <c r="A21" s="3"/>
      <c r="B21" s="3"/>
      <c r="C21" s="3"/>
      <c r="D21" s="3">
        <f t="shared" ref="D21:G21" si="3">SUM(D5:D20)</f>
        <v>7845</v>
      </c>
      <c r="E21" s="3">
        <f t="shared" si="3"/>
        <v>5028</v>
      </c>
      <c r="F21" s="3">
        <f t="shared" si="3"/>
        <v>3831</v>
      </c>
      <c r="G21" s="3">
        <f t="shared" si="3"/>
        <v>1197</v>
      </c>
      <c r="H21" s="3"/>
      <c r="I21" s="3"/>
      <c r="J21" s="152" t="str">
        <f>IFERROR(IF($B21="","",AVERAGEIFS('Pelan Pengambilan'!$F$6:$F$85,'Pelan Pengambilan'!$B$6:$B$85,$B21,'Pelan Pengambilan'!$C$6:$C$85,$C21)),"")</f>
        <v/>
      </c>
    </row>
    <row r="22" ht="15.75" customHeight="1">
      <c r="A22" s="3"/>
      <c r="B22" s="3"/>
      <c r="C22" s="3"/>
      <c r="D22" s="3"/>
      <c r="E22" s="3"/>
      <c r="F22" s="3"/>
      <c r="G22" s="3"/>
      <c r="H22" s="3"/>
      <c r="I22" s="3"/>
      <c r="J22" s="3"/>
    </row>
    <row r="23" ht="15.75" customHeight="1">
      <c r="A23" s="3"/>
      <c r="B23" s="3"/>
      <c r="C23" s="3"/>
      <c r="D23" s="3"/>
      <c r="E23" s="3"/>
      <c r="F23" s="3"/>
      <c r="G23" s="3"/>
      <c r="H23" s="3"/>
      <c r="I23" s="3"/>
      <c r="J23" s="3"/>
    </row>
    <row r="24" ht="15.75" customHeight="1">
      <c r="A24" s="3"/>
      <c r="B24" s="3"/>
      <c r="C24" s="3"/>
      <c r="D24" s="3"/>
      <c r="E24" s="3"/>
      <c r="F24" s="3"/>
      <c r="G24" s="3"/>
      <c r="H24" s="3"/>
      <c r="I24" s="3"/>
      <c r="J24" s="3"/>
    </row>
    <row r="25" ht="15.75" customHeight="1">
      <c r="A25" s="3"/>
      <c r="B25" s="3"/>
      <c r="C25" s="3"/>
      <c r="D25" s="3"/>
      <c r="E25" s="3"/>
      <c r="F25" s="3"/>
      <c r="G25" s="3"/>
      <c r="H25" s="3"/>
      <c r="I25" s="3"/>
      <c r="J25" s="3"/>
    </row>
    <row r="26" ht="15.75" customHeight="1">
      <c r="A26" s="3"/>
      <c r="B26" s="3"/>
      <c r="C26" s="3"/>
      <c r="D26" s="3"/>
      <c r="E26" s="3"/>
      <c r="F26" s="3"/>
      <c r="G26" s="3"/>
      <c r="H26" s="3"/>
      <c r="I26" s="3"/>
      <c r="J26" s="3"/>
    </row>
    <row r="27" ht="15.75" customHeight="1">
      <c r="A27" s="3"/>
      <c r="B27" s="3"/>
      <c r="C27" s="3"/>
      <c r="D27" s="3"/>
      <c r="E27" s="3"/>
      <c r="F27" s="3"/>
      <c r="G27" s="3"/>
      <c r="H27" s="3"/>
      <c r="I27" s="3"/>
      <c r="J27" s="3"/>
    </row>
    <row r="28" ht="15.75" customHeight="1">
      <c r="A28" s="3"/>
      <c r="B28" s="3"/>
      <c r="C28" s="3"/>
      <c r="D28" s="3"/>
      <c r="E28" s="3"/>
      <c r="F28" s="3"/>
      <c r="G28" s="3"/>
      <c r="H28" s="3"/>
      <c r="I28" s="3"/>
      <c r="J28" s="3"/>
    </row>
    <row r="29" ht="15.75" customHeight="1">
      <c r="A29" s="3"/>
      <c r="B29" s="3"/>
      <c r="C29" s="3"/>
      <c r="D29" s="3"/>
      <c r="E29" s="3"/>
      <c r="F29" s="3"/>
      <c r="G29" s="3"/>
      <c r="H29" s="3"/>
      <c r="I29" s="3"/>
      <c r="J29" s="3"/>
    </row>
    <row r="30" ht="15.75" customHeight="1">
      <c r="A30" s="3"/>
      <c r="B30" s="3"/>
      <c r="C30" s="3"/>
      <c r="D30" s="3"/>
      <c r="E30" s="3"/>
      <c r="F30" s="3"/>
      <c r="G30" s="3"/>
      <c r="H30" s="3"/>
      <c r="I30" s="3"/>
      <c r="J30" s="3"/>
    </row>
    <row r="31" ht="15.75" customHeight="1">
      <c r="A31" s="3"/>
      <c r="B31" s="3"/>
      <c r="C31" s="3"/>
      <c r="D31" s="3"/>
      <c r="E31" s="3"/>
      <c r="F31" s="3"/>
      <c r="G31" s="3"/>
      <c r="H31" s="3"/>
      <c r="I31" s="3"/>
      <c r="J31" s="3"/>
    </row>
    <row r="32" ht="15.75" customHeight="1">
      <c r="A32" s="3"/>
      <c r="B32" s="3"/>
      <c r="C32" s="3"/>
      <c r="D32" s="3"/>
      <c r="E32" s="3"/>
      <c r="F32" s="3"/>
      <c r="G32" s="3"/>
      <c r="H32" s="3"/>
      <c r="I32" s="3"/>
      <c r="J32" s="3"/>
    </row>
    <row r="33" ht="15.75" customHeight="1">
      <c r="A33" s="3"/>
      <c r="B33" s="3"/>
      <c r="C33" s="3"/>
      <c r="D33" s="3"/>
      <c r="E33" s="3"/>
      <c r="F33" s="3"/>
      <c r="G33" s="3"/>
      <c r="H33" s="3"/>
      <c r="I33" s="3"/>
      <c r="J33" s="3"/>
    </row>
    <row r="34" ht="15.75" customHeight="1">
      <c r="A34" s="3"/>
      <c r="B34" s="3"/>
      <c r="C34" s="3"/>
      <c r="D34" s="3"/>
      <c r="E34" s="3"/>
      <c r="F34" s="3"/>
      <c r="G34" s="3"/>
      <c r="H34" s="3"/>
      <c r="I34" s="3"/>
      <c r="J34" s="3"/>
    </row>
    <row r="35" ht="15.75" customHeight="1">
      <c r="A35" s="3"/>
      <c r="B35" s="3"/>
      <c r="C35" s="3"/>
      <c r="D35" s="3"/>
      <c r="E35" s="3"/>
      <c r="F35" s="3"/>
      <c r="G35" s="3"/>
      <c r="H35" s="3"/>
      <c r="I35" s="3"/>
      <c r="J35" s="3"/>
    </row>
    <row r="36" ht="15.75" customHeight="1">
      <c r="A36" s="3"/>
      <c r="B36" s="3"/>
      <c r="C36" s="3"/>
      <c r="D36" s="3"/>
      <c r="E36" s="3"/>
      <c r="F36" s="3"/>
      <c r="G36" s="3"/>
      <c r="H36" s="3"/>
      <c r="I36" s="3"/>
      <c r="J36" s="3"/>
    </row>
    <row r="37" ht="15.75" customHeight="1">
      <c r="A37" s="3"/>
      <c r="B37" s="3"/>
      <c r="C37" s="3"/>
      <c r="D37" s="3"/>
      <c r="E37" s="3"/>
      <c r="F37" s="3"/>
      <c r="G37" s="3"/>
      <c r="H37" s="3"/>
      <c r="I37" s="3"/>
      <c r="J37" s="3"/>
    </row>
    <row r="38" ht="15.75" customHeight="1">
      <c r="A38" s="3"/>
      <c r="B38" s="3"/>
      <c r="C38" s="3"/>
      <c r="D38" s="3"/>
      <c r="E38" s="3"/>
      <c r="F38" s="3"/>
      <c r="G38" s="3"/>
      <c r="H38" s="3"/>
      <c r="I38" s="3"/>
      <c r="J38" s="3"/>
    </row>
    <row r="39" ht="15.75" customHeight="1">
      <c r="A39" s="3"/>
      <c r="B39" s="3"/>
      <c r="C39" s="3"/>
      <c r="D39" s="3"/>
      <c r="E39" s="3"/>
      <c r="F39" s="3"/>
      <c r="G39" s="3"/>
      <c r="H39" s="3"/>
      <c r="I39" s="3"/>
      <c r="J39" s="3"/>
    </row>
    <row r="40" ht="15.75" customHeight="1">
      <c r="A40" s="3"/>
      <c r="B40" s="3"/>
      <c r="C40" s="3"/>
      <c r="D40" s="3"/>
      <c r="E40" s="3"/>
      <c r="F40" s="3"/>
      <c r="G40" s="3"/>
      <c r="H40" s="3"/>
      <c r="I40" s="3"/>
      <c r="J40" s="3"/>
    </row>
    <row r="41" ht="15.75" customHeight="1">
      <c r="A41" s="3"/>
      <c r="B41" s="3"/>
      <c r="C41" s="3"/>
      <c r="D41" s="3"/>
      <c r="E41" s="3"/>
      <c r="F41" s="3"/>
      <c r="G41" s="3"/>
      <c r="H41" s="3"/>
      <c r="I41" s="3"/>
      <c r="J41" s="3"/>
    </row>
    <row r="42" ht="15.75" customHeight="1">
      <c r="A42" s="3"/>
      <c r="B42" s="3"/>
      <c r="C42" s="3"/>
      <c r="D42" s="3"/>
      <c r="E42" s="3"/>
      <c r="F42" s="3"/>
      <c r="G42" s="3"/>
      <c r="H42" s="3"/>
      <c r="I42" s="3"/>
      <c r="J42" s="3"/>
    </row>
    <row r="43" ht="15.75" customHeight="1">
      <c r="A43" s="3"/>
      <c r="B43" s="3"/>
      <c r="C43" s="3"/>
      <c r="D43" s="3"/>
      <c r="E43" s="3"/>
      <c r="F43" s="3"/>
      <c r="G43" s="3"/>
      <c r="H43" s="3"/>
      <c r="I43" s="3"/>
      <c r="J43" s="3"/>
    </row>
    <row r="44" ht="15.75" customHeight="1">
      <c r="A44" s="3"/>
      <c r="B44" s="3"/>
      <c r="C44" s="3"/>
      <c r="D44" s="3"/>
      <c r="E44" s="3"/>
      <c r="F44" s="3"/>
      <c r="G44" s="3"/>
      <c r="H44" s="3"/>
      <c r="I44" s="3"/>
      <c r="J44" s="3"/>
    </row>
    <row r="45" ht="15.75" customHeight="1">
      <c r="A45" s="3"/>
      <c r="B45" s="3"/>
      <c r="C45" s="3"/>
      <c r="D45" s="3"/>
      <c r="E45" s="3"/>
      <c r="F45" s="3"/>
      <c r="G45" s="3"/>
      <c r="H45" s="3"/>
      <c r="I45" s="3"/>
      <c r="J45" s="3"/>
    </row>
    <row r="46" ht="15.75" customHeight="1">
      <c r="A46" s="3"/>
      <c r="B46" s="3"/>
      <c r="C46" s="3"/>
      <c r="D46" s="3"/>
      <c r="E46" s="3"/>
      <c r="F46" s="3"/>
      <c r="G46" s="3"/>
      <c r="H46" s="3"/>
      <c r="I46" s="3"/>
      <c r="J46" s="3"/>
    </row>
    <row r="47" ht="15.75" customHeight="1">
      <c r="A47" s="3"/>
      <c r="B47" s="3"/>
      <c r="C47" s="3"/>
      <c r="D47" s="3"/>
      <c r="E47" s="3"/>
      <c r="F47" s="3"/>
      <c r="G47" s="3"/>
      <c r="H47" s="3"/>
      <c r="I47" s="3"/>
      <c r="J47" s="3"/>
    </row>
    <row r="48" ht="15.75" customHeight="1">
      <c r="A48" s="3"/>
      <c r="B48" s="3"/>
      <c r="C48" s="3"/>
      <c r="D48" s="3"/>
      <c r="E48" s="3"/>
      <c r="F48" s="3"/>
      <c r="G48" s="3"/>
      <c r="H48" s="3"/>
      <c r="I48" s="3"/>
      <c r="J48" s="3"/>
    </row>
    <row r="49" ht="15.75" customHeight="1">
      <c r="A49" s="3"/>
      <c r="B49" s="3"/>
      <c r="C49" s="3"/>
      <c r="D49" s="3"/>
      <c r="E49" s="3"/>
      <c r="F49" s="3"/>
      <c r="G49" s="3"/>
      <c r="H49" s="3"/>
      <c r="I49" s="3"/>
      <c r="J49" s="3"/>
    </row>
    <row r="50" ht="15.75" customHeight="1">
      <c r="A50" s="3"/>
      <c r="B50" s="3"/>
      <c r="C50" s="3"/>
      <c r="D50" s="3"/>
      <c r="E50" s="3"/>
      <c r="F50" s="3"/>
      <c r="G50" s="3"/>
      <c r="H50" s="3"/>
      <c r="I50" s="3"/>
      <c r="J50" s="3"/>
    </row>
    <row r="51" ht="15.75" customHeight="1">
      <c r="A51" s="3"/>
      <c r="B51" s="3"/>
      <c r="C51" s="3"/>
      <c r="D51" s="3"/>
      <c r="E51" s="3"/>
      <c r="F51" s="3"/>
      <c r="G51" s="3"/>
      <c r="H51" s="3"/>
      <c r="I51" s="3"/>
      <c r="J51" s="3"/>
    </row>
    <row r="52" ht="15.75" customHeight="1">
      <c r="A52" s="3"/>
      <c r="B52" s="3"/>
      <c r="C52" s="3"/>
      <c r="D52" s="3"/>
      <c r="E52" s="3"/>
      <c r="F52" s="3"/>
      <c r="G52" s="3"/>
      <c r="H52" s="3"/>
      <c r="I52" s="3"/>
      <c r="J52" s="3"/>
    </row>
    <row r="53" ht="15.75" customHeight="1">
      <c r="A53" s="3"/>
      <c r="B53" s="3"/>
      <c r="C53" s="3"/>
      <c r="D53" s="3"/>
      <c r="E53" s="3"/>
      <c r="F53" s="3"/>
      <c r="G53" s="3"/>
      <c r="H53" s="3"/>
      <c r="I53" s="3"/>
      <c r="J53" s="3"/>
    </row>
    <row r="54" ht="15.75" customHeight="1">
      <c r="A54" s="3"/>
      <c r="B54" s="3"/>
      <c r="C54" s="3"/>
      <c r="D54" s="3"/>
      <c r="E54" s="3"/>
      <c r="F54" s="3"/>
      <c r="G54" s="3"/>
      <c r="H54" s="3"/>
      <c r="I54" s="3"/>
      <c r="J54" s="3"/>
    </row>
    <row r="55" ht="15.75" customHeight="1">
      <c r="A55" s="3"/>
      <c r="B55" s="3"/>
      <c r="C55" s="3"/>
      <c r="D55" s="3"/>
      <c r="E55" s="3"/>
      <c r="F55" s="3"/>
      <c r="G55" s="3"/>
      <c r="H55" s="3"/>
      <c r="I55" s="3"/>
      <c r="J55" s="3"/>
    </row>
    <row r="56" ht="15.75" customHeight="1">
      <c r="A56" s="3"/>
      <c r="B56" s="3"/>
      <c r="C56" s="3"/>
      <c r="D56" s="3"/>
      <c r="E56" s="3"/>
      <c r="F56" s="3"/>
      <c r="G56" s="3"/>
      <c r="H56" s="3"/>
      <c r="I56" s="3"/>
      <c r="J56" s="3"/>
    </row>
    <row r="57" ht="15.75" customHeight="1">
      <c r="A57" s="3"/>
      <c r="B57" s="3"/>
      <c r="C57" s="3"/>
      <c r="D57" s="3"/>
      <c r="E57" s="3"/>
      <c r="F57" s="3"/>
      <c r="G57" s="3"/>
      <c r="H57" s="3"/>
      <c r="I57" s="3"/>
      <c r="J57" s="3"/>
    </row>
    <row r="58" ht="15.75" customHeight="1">
      <c r="A58" s="3"/>
      <c r="B58" s="3"/>
      <c r="C58" s="3"/>
      <c r="D58" s="3"/>
      <c r="E58" s="3"/>
      <c r="F58" s="3"/>
      <c r="G58" s="3"/>
      <c r="H58" s="3"/>
      <c r="I58" s="3"/>
      <c r="J58" s="3"/>
    </row>
    <row r="59" ht="15.75" customHeight="1">
      <c r="A59" s="3"/>
      <c r="B59" s="3"/>
      <c r="C59" s="3"/>
      <c r="D59" s="3"/>
      <c r="E59" s="3"/>
      <c r="F59" s="3"/>
      <c r="G59" s="3"/>
      <c r="H59" s="3"/>
      <c r="I59" s="3"/>
      <c r="J59" s="3"/>
    </row>
    <row r="60" ht="15.75" customHeight="1">
      <c r="A60" s="3"/>
      <c r="B60" s="3"/>
      <c r="C60" s="3"/>
      <c r="D60" s="3"/>
      <c r="E60" s="3"/>
      <c r="F60" s="3"/>
      <c r="G60" s="3"/>
      <c r="H60" s="3"/>
      <c r="I60" s="3"/>
      <c r="J60" s="3"/>
    </row>
    <row r="61" ht="15.75" customHeight="1">
      <c r="A61" s="3"/>
      <c r="B61" s="3"/>
      <c r="C61" s="3"/>
      <c r="D61" s="3"/>
      <c r="E61" s="3"/>
      <c r="F61" s="3"/>
      <c r="G61" s="3"/>
      <c r="H61" s="3"/>
      <c r="I61" s="3"/>
      <c r="J61" s="3"/>
    </row>
    <row r="62" ht="15.75" customHeight="1">
      <c r="A62" s="3"/>
      <c r="B62" s="3"/>
      <c r="C62" s="3"/>
      <c r="D62" s="3"/>
      <c r="E62" s="3"/>
      <c r="F62" s="3"/>
      <c r="G62" s="3"/>
      <c r="H62" s="3"/>
      <c r="I62" s="3"/>
      <c r="J62" s="3"/>
    </row>
    <row r="63" ht="15.75" customHeight="1">
      <c r="A63" s="3"/>
      <c r="B63" s="3"/>
      <c r="C63" s="3"/>
      <c r="D63" s="3"/>
      <c r="E63" s="3"/>
      <c r="F63" s="3"/>
      <c r="G63" s="3"/>
      <c r="H63" s="3"/>
      <c r="I63" s="3"/>
      <c r="J63" s="3"/>
    </row>
    <row r="64" ht="15.75" customHeight="1">
      <c r="A64" s="3"/>
      <c r="B64" s="3"/>
      <c r="C64" s="3"/>
      <c r="D64" s="3"/>
      <c r="E64" s="3"/>
      <c r="F64" s="3"/>
      <c r="G64" s="3"/>
      <c r="H64" s="3"/>
      <c r="I64" s="3"/>
      <c r="J64" s="3"/>
    </row>
    <row r="65" ht="15.75" customHeight="1">
      <c r="A65" s="3"/>
      <c r="B65" s="3"/>
      <c r="C65" s="3"/>
      <c r="D65" s="3"/>
      <c r="E65" s="3"/>
      <c r="F65" s="3"/>
      <c r="G65" s="3"/>
      <c r="H65" s="3"/>
      <c r="I65" s="3"/>
      <c r="J65" s="3"/>
    </row>
    <row r="66" ht="15.75" customHeight="1">
      <c r="A66" s="3"/>
      <c r="B66" s="3"/>
      <c r="C66" s="3"/>
      <c r="D66" s="3"/>
      <c r="E66" s="3"/>
      <c r="F66" s="3"/>
      <c r="G66" s="3"/>
      <c r="H66" s="3"/>
      <c r="I66" s="3"/>
      <c r="J66" s="3"/>
    </row>
    <row r="67" ht="15.75" customHeight="1">
      <c r="A67" s="3"/>
      <c r="B67" s="3"/>
      <c r="C67" s="3"/>
      <c r="D67" s="3"/>
      <c r="E67" s="3"/>
      <c r="F67" s="3"/>
      <c r="G67" s="3"/>
      <c r="H67" s="3"/>
      <c r="I67" s="3"/>
      <c r="J67" s="3"/>
    </row>
    <row r="68" ht="15.75" customHeight="1">
      <c r="A68" s="3"/>
      <c r="B68" s="3"/>
      <c r="C68" s="3"/>
      <c r="D68" s="3"/>
      <c r="E68" s="3"/>
      <c r="F68" s="3"/>
      <c r="G68" s="3"/>
      <c r="H68" s="3"/>
      <c r="I68" s="3"/>
      <c r="J68" s="3"/>
    </row>
    <row r="69" ht="15.75" customHeight="1">
      <c r="A69" s="3"/>
      <c r="B69" s="3"/>
      <c r="C69" s="3"/>
      <c r="D69" s="3"/>
      <c r="E69" s="3"/>
      <c r="F69" s="3"/>
      <c r="G69" s="3"/>
      <c r="H69" s="3"/>
      <c r="I69" s="3"/>
      <c r="J69" s="3"/>
    </row>
    <row r="70" ht="15.75" customHeight="1">
      <c r="A70" s="3"/>
      <c r="B70" s="3"/>
      <c r="C70" s="3"/>
      <c r="D70" s="3"/>
      <c r="E70" s="3"/>
      <c r="F70" s="3"/>
      <c r="G70" s="3"/>
      <c r="H70" s="3"/>
      <c r="I70" s="3"/>
      <c r="J70" s="3"/>
    </row>
    <row r="71" ht="15.75" customHeight="1">
      <c r="A71" s="3"/>
      <c r="B71" s="3"/>
      <c r="C71" s="3"/>
      <c r="D71" s="3"/>
      <c r="E71" s="3"/>
      <c r="F71" s="3"/>
      <c r="G71" s="3"/>
      <c r="H71" s="3"/>
      <c r="I71" s="3"/>
      <c r="J71" s="3"/>
    </row>
    <row r="72" ht="15.75" customHeight="1">
      <c r="A72" s="3"/>
      <c r="B72" s="3"/>
      <c r="C72" s="3"/>
      <c r="D72" s="3"/>
      <c r="E72" s="3"/>
      <c r="F72" s="3"/>
      <c r="G72" s="3"/>
      <c r="H72" s="3"/>
      <c r="I72" s="3"/>
      <c r="J72" s="3"/>
    </row>
    <row r="73" ht="15.75" customHeight="1">
      <c r="A73" s="3"/>
      <c r="B73" s="3"/>
      <c r="C73" s="3"/>
      <c r="D73" s="3"/>
      <c r="E73" s="3"/>
      <c r="F73" s="3"/>
      <c r="G73" s="3"/>
      <c r="H73" s="3"/>
      <c r="I73" s="3"/>
      <c r="J73" s="3"/>
    </row>
    <row r="74" ht="15.75" customHeight="1">
      <c r="A74" s="3"/>
      <c r="B74" s="3"/>
      <c r="C74" s="3"/>
      <c r="D74" s="3"/>
      <c r="E74" s="3"/>
      <c r="F74" s="3"/>
      <c r="G74" s="3"/>
      <c r="H74" s="3"/>
      <c r="I74" s="3"/>
      <c r="J74" s="3"/>
    </row>
    <row r="75" ht="15.75" customHeight="1">
      <c r="A75" s="3"/>
      <c r="B75" s="3"/>
      <c r="C75" s="3"/>
      <c r="D75" s="3"/>
      <c r="E75" s="3"/>
      <c r="F75" s="3"/>
      <c r="G75" s="3"/>
      <c r="H75" s="3"/>
      <c r="I75" s="3"/>
      <c r="J75" s="3"/>
    </row>
    <row r="76" ht="15.75" customHeight="1">
      <c r="A76" s="3"/>
      <c r="B76" s="3"/>
      <c r="C76" s="3"/>
      <c r="D76" s="3"/>
      <c r="E76" s="3"/>
      <c r="F76" s="3"/>
      <c r="G76" s="3"/>
      <c r="H76" s="3"/>
      <c r="I76" s="3"/>
      <c r="J76" s="3"/>
    </row>
    <row r="77" ht="15.75" customHeight="1">
      <c r="A77" s="3"/>
      <c r="B77" s="3"/>
      <c r="C77" s="3"/>
      <c r="D77" s="3"/>
      <c r="E77" s="3"/>
      <c r="F77" s="3"/>
      <c r="G77" s="3"/>
      <c r="H77" s="3"/>
      <c r="I77" s="3"/>
      <c r="J77" s="3"/>
    </row>
    <row r="78" ht="15.75" customHeight="1">
      <c r="A78" s="3"/>
      <c r="B78" s="3"/>
      <c r="C78" s="3"/>
      <c r="D78" s="3"/>
      <c r="E78" s="3"/>
      <c r="F78" s="3"/>
      <c r="G78" s="3"/>
      <c r="H78" s="3"/>
      <c r="I78" s="3"/>
      <c r="J78" s="3"/>
    </row>
    <row r="79" ht="15.75" customHeight="1">
      <c r="A79" s="3"/>
      <c r="B79" s="3"/>
      <c r="C79" s="3"/>
      <c r="D79" s="3"/>
      <c r="E79" s="3"/>
      <c r="F79" s="3"/>
      <c r="G79" s="3"/>
      <c r="H79" s="3"/>
      <c r="I79" s="3"/>
      <c r="J79" s="3"/>
    </row>
    <row r="80" ht="15.75" customHeight="1">
      <c r="A80" s="3"/>
      <c r="B80" s="3"/>
      <c r="C80" s="3"/>
      <c r="D80" s="3"/>
      <c r="E80" s="3"/>
      <c r="F80" s="3"/>
      <c r="G80" s="3"/>
      <c r="H80" s="3"/>
      <c r="I80" s="3"/>
      <c r="J80" s="3"/>
    </row>
    <row r="81" ht="15.75" customHeight="1">
      <c r="A81" s="3"/>
      <c r="B81" s="3"/>
      <c r="C81" s="3"/>
      <c r="D81" s="3"/>
      <c r="E81" s="3"/>
      <c r="F81" s="3"/>
      <c r="G81" s="3"/>
      <c r="H81" s="3"/>
      <c r="I81" s="3"/>
      <c r="J81" s="3"/>
    </row>
    <row r="82" ht="15.75" customHeight="1">
      <c r="A82" s="3"/>
      <c r="B82" s="3"/>
      <c r="C82" s="3"/>
      <c r="D82" s="3"/>
      <c r="E82" s="3"/>
      <c r="F82" s="3"/>
      <c r="G82" s="3"/>
      <c r="H82" s="3"/>
      <c r="I82" s="3"/>
      <c r="J82" s="3"/>
    </row>
    <row r="83" ht="15.75" customHeight="1">
      <c r="A83" s="3"/>
      <c r="B83" s="3"/>
      <c r="C83" s="3"/>
      <c r="D83" s="3"/>
      <c r="E83" s="3"/>
      <c r="F83" s="3"/>
      <c r="G83" s="3"/>
      <c r="H83" s="3"/>
      <c r="I83" s="3"/>
      <c r="J83" s="3"/>
    </row>
    <row r="84" ht="15.75" customHeight="1">
      <c r="A84" s="3"/>
      <c r="B84" s="3"/>
      <c r="C84" s="3"/>
      <c r="D84" s="3"/>
      <c r="E84" s="3"/>
      <c r="F84" s="3"/>
      <c r="G84" s="3"/>
      <c r="H84" s="3"/>
      <c r="I84" s="3"/>
      <c r="J84" s="3"/>
    </row>
    <row r="85" ht="15.75" customHeight="1">
      <c r="A85" s="3"/>
      <c r="B85" s="3"/>
      <c r="C85" s="3"/>
      <c r="D85" s="3"/>
      <c r="E85" s="3"/>
      <c r="F85" s="3"/>
      <c r="G85" s="3"/>
      <c r="H85" s="3"/>
      <c r="I85" s="3"/>
      <c r="J85" s="3"/>
    </row>
    <row r="86" ht="15.75" customHeight="1">
      <c r="A86" s="3"/>
      <c r="B86" s="3"/>
      <c r="C86" s="3"/>
      <c r="D86" s="3"/>
      <c r="E86" s="3"/>
      <c r="F86" s="3"/>
      <c r="G86" s="3"/>
      <c r="H86" s="3"/>
      <c r="I86" s="3"/>
      <c r="J86" s="3"/>
    </row>
    <row r="87" ht="15.75" customHeight="1">
      <c r="A87" s="3"/>
      <c r="B87" s="3"/>
      <c r="C87" s="3"/>
      <c r="D87" s="3"/>
      <c r="E87" s="3"/>
      <c r="F87" s="3"/>
      <c r="G87" s="3"/>
      <c r="H87" s="3"/>
      <c r="I87" s="3"/>
      <c r="J87" s="3"/>
    </row>
    <row r="88" ht="15.75" customHeight="1">
      <c r="A88" s="3"/>
      <c r="B88" s="3"/>
      <c r="C88" s="3"/>
      <c r="D88" s="3"/>
      <c r="E88" s="3"/>
      <c r="F88" s="3"/>
      <c r="G88" s="3"/>
      <c r="H88" s="3"/>
      <c r="I88" s="3"/>
      <c r="J88" s="3"/>
    </row>
    <row r="89" ht="15.75" customHeight="1">
      <c r="A89" s="3"/>
      <c r="B89" s="3"/>
      <c r="C89" s="3"/>
      <c r="D89" s="3"/>
      <c r="E89" s="3"/>
      <c r="F89" s="3"/>
      <c r="G89" s="3"/>
      <c r="H89" s="3"/>
      <c r="I89" s="3"/>
      <c r="J89" s="3"/>
    </row>
    <row r="90" ht="15.75" customHeight="1">
      <c r="A90" s="3"/>
      <c r="B90" s="3"/>
      <c r="C90" s="3"/>
      <c r="D90" s="3"/>
      <c r="E90" s="3"/>
      <c r="F90" s="3"/>
      <c r="G90" s="3"/>
      <c r="H90" s="3"/>
      <c r="I90" s="3"/>
      <c r="J90" s="3"/>
    </row>
    <row r="91" ht="15.75" customHeight="1">
      <c r="A91" s="3"/>
      <c r="B91" s="3"/>
      <c r="C91" s="3"/>
      <c r="D91" s="3"/>
      <c r="E91" s="3"/>
      <c r="F91" s="3"/>
      <c r="G91" s="3"/>
      <c r="H91" s="3"/>
      <c r="I91" s="3"/>
      <c r="J91" s="3"/>
    </row>
    <row r="92" ht="15.75" customHeight="1">
      <c r="A92" s="3"/>
      <c r="B92" s="3"/>
      <c r="C92" s="3"/>
      <c r="D92" s="3"/>
      <c r="E92" s="3"/>
      <c r="F92" s="3"/>
      <c r="G92" s="3"/>
      <c r="H92" s="3"/>
      <c r="I92" s="3"/>
      <c r="J92" s="3"/>
    </row>
    <row r="93" ht="15.75" customHeight="1">
      <c r="A93" s="3"/>
      <c r="B93" s="3"/>
      <c r="C93" s="3"/>
      <c r="D93" s="3"/>
      <c r="E93" s="3"/>
      <c r="F93" s="3"/>
      <c r="G93" s="3"/>
      <c r="H93" s="3"/>
      <c r="I93" s="3"/>
      <c r="J93" s="3"/>
    </row>
    <row r="94" ht="15.75" customHeight="1">
      <c r="A94" s="3"/>
      <c r="B94" s="3"/>
      <c r="C94" s="3"/>
      <c r="D94" s="3"/>
      <c r="E94" s="3"/>
      <c r="F94" s="3"/>
      <c r="G94" s="3"/>
      <c r="H94" s="3"/>
      <c r="I94" s="3"/>
      <c r="J94" s="3"/>
    </row>
    <row r="95" ht="15.75" customHeight="1">
      <c r="A95" s="3"/>
      <c r="B95" s="3"/>
      <c r="C95" s="3"/>
      <c r="D95" s="3"/>
      <c r="E95" s="3"/>
      <c r="F95" s="3"/>
      <c r="G95" s="3"/>
      <c r="H95" s="3"/>
      <c r="I95" s="3"/>
      <c r="J95" s="3"/>
    </row>
    <row r="96" ht="15.75" customHeight="1">
      <c r="A96" s="3"/>
      <c r="B96" s="3"/>
      <c r="C96" s="3"/>
      <c r="D96" s="3"/>
      <c r="E96" s="3"/>
      <c r="F96" s="3"/>
      <c r="G96" s="3"/>
      <c r="H96" s="3"/>
      <c r="I96" s="3"/>
      <c r="J96" s="3"/>
    </row>
    <row r="97" ht="15.75" customHeight="1">
      <c r="A97" s="3"/>
      <c r="B97" s="3"/>
      <c r="C97" s="3"/>
      <c r="D97" s="3"/>
      <c r="E97" s="3"/>
      <c r="F97" s="3"/>
      <c r="G97" s="3"/>
      <c r="H97" s="3"/>
      <c r="I97" s="3"/>
      <c r="J97" s="3"/>
    </row>
    <row r="98" ht="15.75" customHeight="1">
      <c r="A98" s="3"/>
      <c r="B98" s="3"/>
      <c r="C98" s="3"/>
      <c r="D98" s="3"/>
      <c r="E98" s="3"/>
      <c r="F98" s="3"/>
      <c r="G98" s="3"/>
      <c r="H98" s="3"/>
      <c r="I98" s="3"/>
      <c r="J98" s="3"/>
    </row>
    <row r="99" ht="15.75" customHeight="1">
      <c r="A99" s="3"/>
      <c r="B99" s="3"/>
      <c r="C99" s="3"/>
      <c r="D99" s="3"/>
      <c r="E99" s="3"/>
      <c r="F99" s="3"/>
      <c r="G99" s="3"/>
      <c r="H99" s="3"/>
      <c r="I99" s="3"/>
      <c r="J99" s="3"/>
    </row>
    <row r="100" ht="15.75" customHeight="1">
      <c r="A100" s="3"/>
      <c r="B100" s="3"/>
      <c r="C100" s="3"/>
      <c r="D100" s="3"/>
      <c r="E100" s="3"/>
      <c r="F100" s="3"/>
      <c r="G100" s="3"/>
      <c r="H100" s="3"/>
      <c r="I100" s="3"/>
      <c r="J100" s="3"/>
    </row>
    <row r="101" ht="15.75" customHeight="1">
      <c r="A101" s="3"/>
      <c r="B101" s="3"/>
      <c r="C101" s="3"/>
      <c r="D101" s="3"/>
      <c r="E101" s="3"/>
      <c r="F101" s="3"/>
      <c r="G101" s="3"/>
      <c r="H101" s="3"/>
      <c r="I101" s="3"/>
      <c r="J101" s="3"/>
    </row>
    <row r="102" ht="15.75" customHeight="1">
      <c r="A102" s="3"/>
      <c r="B102" s="3"/>
      <c r="C102" s="3"/>
      <c r="D102" s="3"/>
      <c r="E102" s="3"/>
      <c r="F102" s="3"/>
      <c r="G102" s="3"/>
      <c r="H102" s="3"/>
      <c r="I102" s="3"/>
      <c r="J102" s="3"/>
    </row>
    <row r="103" ht="15.75" customHeight="1">
      <c r="A103" s="3"/>
      <c r="B103" s="3"/>
      <c r="C103" s="3"/>
      <c r="D103" s="3"/>
      <c r="E103" s="3"/>
      <c r="F103" s="3"/>
      <c r="G103" s="3"/>
      <c r="H103" s="3"/>
      <c r="I103" s="3"/>
      <c r="J103" s="3"/>
    </row>
    <row r="104" ht="15.75" customHeight="1">
      <c r="A104" s="3"/>
      <c r="B104" s="3"/>
      <c r="C104" s="3"/>
      <c r="D104" s="3"/>
      <c r="E104" s="3"/>
      <c r="F104" s="3"/>
      <c r="G104" s="3"/>
      <c r="H104" s="3"/>
      <c r="I104" s="3"/>
      <c r="J104" s="3"/>
    </row>
    <row r="105" ht="15.75" customHeight="1">
      <c r="A105" s="3"/>
      <c r="B105" s="3"/>
      <c r="C105" s="3"/>
      <c r="D105" s="3"/>
      <c r="E105" s="3"/>
      <c r="F105" s="3"/>
      <c r="G105" s="3"/>
      <c r="H105" s="3"/>
      <c r="I105" s="3"/>
      <c r="J105" s="3"/>
    </row>
    <row r="106" ht="15.75" customHeight="1">
      <c r="A106" s="3"/>
      <c r="B106" s="3"/>
      <c r="C106" s="3"/>
      <c r="D106" s="3"/>
      <c r="E106" s="3"/>
      <c r="F106" s="3"/>
      <c r="G106" s="3"/>
      <c r="H106" s="3"/>
      <c r="I106" s="3"/>
      <c r="J106" s="3"/>
    </row>
    <row r="107" ht="15.75" customHeight="1">
      <c r="A107" s="3"/>
      <c r="B107" s="3"/>
      <c r="C107" s="3"/>
      <c r="D107" s="3"/>
      <c r="E107" s="3"/>
      <c r="F107" s="3"/>
      <c r="G107" s="3"/>
      <c r="H107" s="3"/>
      <c r="I107" s="3"/>
      <c r="J107" s="3"/>
    </row>
    <row r="108" ht="15.75" customHeight="1">
      <c r="A108" s="3"/>
      <c r="B108" s="3"/>
      <c r="C108" s="3"/>
      <c r="D108" s="3"/>
      <c r="E108" s="3"/>
      <c r="F108" s="3"/>
      <c r="G108" s="3"/>
      <c r="H108" s="3"/>
      <c r="I108" s="3"/>
      <c r="J108" s="3"/>
    </row>
    <row r="109" ht="15.75" customHeight="1">
      <c r="A109" s="3"/>
      <c r="B109" s="3"/>
      <c r="C109" s="3"/>
      <c r="D109" s="3"/>
      <c r="E109" s="3"/>
      <c r="F109" s="3"/>
      <c r="G109" s="3"/>
      <c r="H109" s="3"/>
      <c r="I109" s="3"/>
      <c r="J109" s="3"/>
    </row>
    <row r="110" ht="15.75" customHeight="1">
      <c r="A110" s="3"/>
      <c r="B110" s="3"/>
      <c r="C110" s="3"/>
      <c r="D110" s="3"/>
      <c r="E110" s="3"/>
      <c r="F110" s="3"/>
      <c r="G110" s="3"/>
      <c r="H110" s="3"/>
      <c r="I110" s="3"/>
      <c r="J110" s="3"/>
    </row>
    <row r="111" ht="15.75" customHeight="1">
      <c r="A111" s="3"/>
      <c r="B111" s="3"/>
      <c r="C111" s="3"/>
      <c r="D111" s="3"/>
      <c r="E111" s="3"/>
      <c r="F111" s="3"/>
      <c r="G111" s="3"/>
      <c r="H111" s="3"/>
      <c r="I111" s="3"/>
      <c r="J111" s="3"/>
    </row>
    <row r="112" ht="15.75" customHeight="1">
      <c r="A112" s="3"/>
      <c r="B112" s="3"/>
      <c r="C112" s="3"/>
      <c r="D112" s="3"/>
      <c r="E112" s="3"/>
      <c r="F112" s="3"/>
      <c r="G112" s="3"/>
      <c r="H112" s="3"/>
      <c r="I112" s="3"/>
      <c r="J112" s="3"/>
    </row>
    <row r="113" ht="15.75" customHeight="1">
      <c r="A113" s="3"/>
      <c r="B113" s="3"/>
      <c r="C113" s="3"/>
      <c r="D113" s="3"/>
      <c r="E113" s="3"/>
      <c r="F113" s="3"/>
      <c r="G113" s="3"/>
      <c r="H113" s="3"/>
      <c r="I113" s="3"/>
      <c r="J113" s="3"/>
    </row>
    <row r="114" ht="15.75" customHeight="1">
      <c r="A114" s="3"/>
      <c r="B114" s="3"/>
      <c r="C114" s="3"/>
      <c r="D114" s="3"/>
      <c r="E114" s="3"/>
      <c r="F114" s="3"/>
      <c r="G114" s="3"/>
      <c r="H114" s="3"/>
      <c r="I114" s="3"/>
      <c r="J114" s="3"/>
    </row>
    <row r="115" ht="15.75" customHeight="1">
      <c r="A115" s="3"/>
      <c r="B115" s="3"/>
      <c r="C115" s="3"/>
      <c r="D115" s="3"/>
      <c r="E115" s="3"/>
      <c r="F115" s="3"/>
      <c r="G115" s="3"/>
      <c r="H115" s="3"/>
      <c r="I115" s="3"/>
      <c r="J115" s="3"/>
    </row>
    <row r="116" ht="15.75" customHeight="1">
      <c r="A116" s="3"/>
      <c r="B116" s="3"/>
      <c r="C116" s="3"/>
      <c r="D116" s="3"/>
      <c r="E116" s="3"/>
      <c r="F116" s="3"/>
      <c r="G116" s="3"/>
      <c r="H116" s="3"/>
      <c r="I116" s="3"/>
      <c r="J116" s="3"/>
    </row>
    <row r="117" ht="15.75" customHeight="1">
      <c r="A117" s="3"/>
      <c r="B117" s="3"/>
      <c r="C117" s="3"/>
      <c r="D117" s="3"/>
      <c r="E117" s="3"/>
      <c r="F117" s="3"/>
      <c r="G117" s="3"/>
      <c r="H117" s="3"/>
      <c r="I117" s="3"/>
      <c r="J117" s="3"/>
    </row>
    <row r="118" ht="15.75" customHeight="1">
      <c r="A118" s="3"/>
      <c r="B118" s="3"/>
      <c r="C118" s="3"/>
      <c r="D118" s="3"/>
      <c r="E118" s="3"/>
      <c r="F118" s="3"/>
      <c r="G118" s="3"/>
      <c r="H118" s="3"/>
      <c r="I118" s="3"/>
      <c r="J118" s="3"/>
    </row>
    <row r="119" ht="15.75" customHeight="1">
      <c r="A119" s="3"/>
      <c r="B119" s="3"/>
      <c r="C119" s="3"/>
      <c r="D119" s="3"/>
      <c r="E119" s="3"/>
      <c r="F119" s="3"/>
      <c r="G119" s="3"/>
      <c r="H119" s="3"/>
      <c r="I119" s="3"/>
      <c r="J119" s="3"/>
    </row>
    <row r="120" ht="15.75" customHeight="1">
      <c r="A120" s="3"/>
      <c r="B120" s="3"/>
      <c r="C120" s="3"/>
      <c r="D120" s="3"/>
      <c r="E120" s="3"/>
      <c r="F120" s="3"/>
      <c r="G120" s="3"/>
      <c r="H120" s="3"/>
      <c r="I120" s="3"/>
      <c r="J120" s="3"/>
    </row>
    <row r="121" ht="15.75" customHeight="1">
      <c r="A121" s="3"/>
      <c r="B121" s="3"/>
      <c r="C121" s="3"/>
      <c r="D121" s="3"/>
      <c r="E121" s="3"/>
      <c r="F121" s="3"/>
      <c r="G121" s="3"/>
      <c r="H121" s="3"/>
      <c r="I121" s="3"/>
      <c r="J121" s="3"/>
    </row>
    <row r="122" ht="15.75" customHeight="1">
      <c r="A122" s="3"/>
      <c r="B122" s="3"/>
      <c r="C122" s="3"/>
      <c r="D122" s="3"/>
      <c r="E122" s="3"/>
      <c r="F122" s="3"/>
      <c r="G122" s="3"/>
      <c r="H122" s="3"/>
      <c r="I122" s="3"/>
      <c r="J122" s="3"/>
    </row>
    <row r="123" ht="15.75" customHeight="1">
      <c r="A123" s="3"/>
      <c r="B123" s="3"/>
      <c r="C123" s="3"/>
      <c r="D123" s="3"/>
      <c r="E123" s="3"/>
      <c r="F123" s="3"/>
      <c r="G123" s="3"/>
      <c r="H123" s="3"/>
      <c r="I123" s="3"/>
      <c r="J123" s="3"/>
    </row>
    <row r="124" ht="15.75" customHeight="1">
      <c r="A124" s="3"/>
      <c r="B124" s="3"/>
      <c r="C124" s="3"/>
      <c r="D124" s="3"/>
      <c r="E124" s="3"/>
      <c r="F124" s="3"/>
      <c r="G124" s="3"/>
      <c r="H124" s="3"/>
      <c r="I124" s="3"/>
      <c r="J124" s="3"/>
    </row>
    <row r="125" ht="15.75" customHeight="1">
      <c r="A125" s="3"/>
      <c r="B125" s="3"/>
      <c r="C125" s="3"/>
      <c r="D125" s="3"/>
      <c r="E125" s="3"/>
      <c r="F125" s="3"/>
      <c r="G125" s="3"/>
      <c r="H125" s="3"/>
      <c r="I125" s="3"/>
      <c r="J125" s="3"/>
    </row>
    <row r="126" ht="15.75" customHeight="1">
      <c r="A126" s="3"/>
      <c r="B126" s="3"/>
      <c r="C126" s="3"/>
      <c r="D126" s="3"/>
      <c r="E126" s="3"/>
      <c r="F126" s="3"/>
      <c r="G126" s="3"/>
      <c r="H126" s="3"/>
      <c r="I126" s="3"/>
      <c r="J126" s="3"/>
    </row>
    <row r="127" ht="15.75" customHeight="1">
      <c r="A127" s="3"/>
      <c r="B127" s="3"/>
      <c r="C127" s="3"/>
      <c r="D127" s="3"/>
      <c r="E127" s="3"/>
      <c r="F127" s="3"/>
      <c r="G127" s="3"/>
      <c r="H127" s="3"/>
      <c r="I127" s="3"/>
      <c r="J127" s="3"/>
    </row>
    <row r="128" ht="15.75" customHeight="1">
      <c r="A128" s="3"/>
      <c r="B128" s="3"/>
      <c r="C128" s="3"/>
      <c r="D128" s="3"/>
      <c r="E128" s="3"/>
      <c r="F128" s="3"/>
      <c r="G128" s="3"/>
      <c r="H128" s="3"/>
      <c r="I128" s="3"/>
      <c r="J128" s="3"/>
    </row>
    <row r="129" ht="15.75" customHeight="1">
      <c r="A129" s="3"/>
      <c r="B129" s="3"/>
      <c r="C129" s="3"/>
      <c r="D129" s="3"/>
      <c r="E129" s="3"/>
      <c r="F129" s="3"/>
      <c r="G129" s="3"/>
      <c r="H129" s="3"/>
      <c r="I129" s="3"/>
      <c r="J129" s="3"/>
    </row>
    <row r="130" ht="15.75" customHeight="1">
      <c r="A130" s="3"/>
      <c r="B130" s="3"/>
      <c r="C130" s="3"/>
      <c r="D130" s="3"/>
      <c r="E130" s="3"/>
      <c r="F130" s="3"/>
      <c r="G130" s="3"/>
      <c r="H130" s="3"/>
      <c r="I130" s="3"/>
      <c r="J130" s="3"/>
    </row>
    <row r="131" ht="15.75" customHeight="1">
      <c r="A131" s="3"/>
      <c r="B131" s="3"/>
      <c r="C131" s="3"/>
      <c r="D131" s="3"/>
      <c r="E131" s="3"/>
      <c r="F131" s="3"/>
      <c r="G131" s="3"/>
      <c r="H131" s="3"/>
      <c r="I131" s="3"/>
      <c r="J131" s="3"/>
    </row>
    <row r="132" ht="15.75" customHeight="1">
      <c r="A132" s="3"/>
      <c r="B132" s="3"/>
      <c r="C132" s="3"/>
      <c r="D132" s="3"/>
      <c r="E132" s="3"/>
      <c r="F132" s="3"/>
      <c r="G132" s="3"/>
      <c r="H132" s="3"/>
      <c r="I132" s="3"/>
      <c r="J132" s="3"/>
    </row>
    <row r="133" ht="15.75" customHeight="1">
      <c r="A133" s="3"/>
      <c r="B133" s="3"/>
      <c r="C133" s="3"/>
      <c r="D133" s="3"/>
      <c r="E133" s="3"/>
      <c r="F133" s="3"/>
      <c r="G133" s="3"/>
      <c r="H133" s="3"/>
      <c r="I133" s="3"/>
      <c r="J133" s="3"/>
    </row>
    <row r="134" ht="15.75" customHeight="1">
      <c r="A134" s="3"/>
      <c r="B134" s="3"/>
      <c r="C134" s="3"/>
      <c r="D134" s="3"/>
      <c r="E134" s="3"/>
      <c r="F134" s="3"/>
      <c r="G134" s="3"/>
      <c r="H134" s="3"/>
      <c r="I134" s="3"/>
      <c r="J134" s="3"/>
    </row>
    <row r="135" ht="15.75" customHeight="1">
      <c r="A135" s="3"/>
      <c r="B135" s="3"/>
      <c r="C135" s="3"/>
      <c r="D135" s="3"/>
      <c r="E135" s="3"/>
      <c r="F135" s="3"/>
      <c r="G135" s="3"/>
      <c r="H135" s="3"/>
      <c r="I135" s="3"/>
      <c r="J135" s="3"/>
    </row>
    <row r="136" ht="15.75" customHeight="1">
      <c r="A136" s="3"/>
      <c r="B136" s="3"/>
      <c r="C136" s="3"/>
      <c r="D136" s="3"/>
      <c r="E136" s="3"/>
      <c r="F136" s="3"/>
      <c r="G136" s="3"/>
      <c r="H136" s="3"/>
      <c r="I136" s="3"/>
      <c r="J136" s="3"/>
    </row>
    <row r="137" ht="15.75" customHeight="1">
      <c r="A137" s="3"/>
      <c r="B137" s="3"/>
      <c r="C137" s="3"/>
      <c r="D137" s="3"/>
      <c r="E137" s="3"/>
      <c r="F137" s="3"/>
      <c r="G137" s="3"/>
      <c r="H137" s="3"/>
      <c r="I137" s="3"/>
      <c r="J137" s="3"/>
    </row>
    <row r="138" ht="15.75" customHeight="1">
      <c r="A138" s="3"/>
      <c r="B138" s="3"/>
      <c r="C138" s="3"/>
      <c r="D138" s="3"/>
      <c r="E138" s="3"/>
      <c r="F138" s="3"/>
      <c r="G138" s="3"/>
      <c r="H138" s="3"/>
      <c r="I138" s="3"/>
      <c r="J138" s="3"/>
    </row>
    <row r="139" ht="15.75" customHeight="1">
      <c r="A139" s="3"/>
      <c r="B139" s="3"/>
      <c r="C139" s="3"/>
      <c r="D139" s="3"/>
      <c r="E139" s="3"/>
      <c r="F139" s="3"/>
      <c r="G139" s="3"/>
      <c r="H139" s="3"/>
      <c r="I139" s="3"/>
      <c r="J139" s="3"/>
    </row>
    <row r="140" ht="15.75" customHeight="1">
      <c r="A140" s="3"/>
      <c r="B140" s="3"/>
      <c r="C140" s="3"/>
      <c r="D140" s="3"/>
      <c r="E140" s="3"/>
      <c r="F140" s="3"/>
      <c r="G140" s="3"/>
      <c r="H140" s="3"/>
      <c r="I140" s="3"/>
      <c r="J140" s="3"/>
    </row>
    <row r="141" ht="15.75" customHeight="1">
      <c r="A141" s="3"/>
      <c r="B141" s="3"/>
      <c r="C141" s="3"/>
      <c r="D141" s="3"/>
      <c r="E141" s="3"/>
      <c r="F141" s="3"/>
      <c r="G141" s="3"/>
      <c r="H141" s="3"/>
      <c r="I141" s="3"/>
      <c r="J141" s="3"/>
    </row>
    <row r="142" ht="15.75" customHeight="1">
      <c r="A142" s="3"/>
      <c r="B142" s="3"/>
      <c r="C142" s="3"/>
      <c r="D142" s="3"/>
      <c r="E142" s="3"/>
      <c r="F142" s="3"/>
      <c r="G142" s="3"/>
      <c r="H142" s="3"/>
      <c r="I142" s="3"/>
      <c r="J142" s="3"/>
    </row>
    <row r="143" ht="15.75" customHeight="1">
      <c r="A143" s="3"/>
      <c r="B143" s="3"/>
      <c r="C143" s="3"/>
      <c r="D143" s="3"/>
      <c r="E143" s="3"/>
      <c r="F143" s="3"/>
      <c r="G143" s="3"/>
      <c r="H143" s="3"/>
      <c r="I143" s="3"/>
      <c r="J143" s="3"/>
    </row>
    <row r="144" ht="15.75" customHeight="1">
      <c r="A144" s="3"/>
      <c r="B144" s="3"/>
      <c r="C144" s="3"/>
      <c r="D144" s="3"/>
      <c r="E144" s="3"/>
      <c r="F144" s="3"/>
      <c r="G144" s="3"/>
      <c r="H144" s="3"/>
      <c r="I144" s="3"/>
      <c r="J144" s="3"/>
    </row>
    <row r="145" ht="15.75" customHeight="1">
      <c r="A145" s="3"/>
      <c r="B145" s="3"/>
      <c r="C145" s="3"/>
      <c r="D145" s="3"/>
      <c r="E145" s="3"/>
      <c r="F145" s="3"/>
      <c r="G145" s="3"/>
      <c r="H145" s="3"/>
      <c r="I145" s="3"/>
      <c r="J145" s="3"/>
    </row>
    <row r="146" ht="15.75" customHeight="1">
      <c r="A146" s="3"/>
      <c r="B146" s="3"/>
      <c r="C146" s="3"/>
      <c r="D146" s="3"/>
      <c r="E146" s="3"/>
      <c r="F146" s="3"/>
      <c r="G146" s="3"/>
      <c r="H146" s="3"/>
      <c r="I146" s="3"/>
      <c r="J146" s="3"/>
    </row>
    <row r="147" ht="15.75" customHeight="1">
      <c r="A147" s="3"/>
      <c r="B147" s="3"/>
      <c r="C147" s="3"/>
      <c r="D147" s="3"/>
      <c r="E147" s="3"/>
      <c r="F147" s="3"/>
      <c r="G147" s="3"/>
      <c r="H147" s="3"/>
      <c r="I147" s="3"/>
      <c r="J147" s="3"/>
    </row>
    <row r="148" ht="15.75" customHeight="1">
      <c r="A148" s="3"/>
      <c r="B148" s="3"/>
      <c r="C148" s="3"/>
      <c r="D148" s="3"/>
      <c r="E148" s="3"/>
      <c r="F148" s="3"/>
      <c r="G148" s="3"/>
      <c r="H148" s="3"/>
      <c r="I148" s="3"/>
      <c r="J148" s="3"/>
    </row>
    <row r="149" ht="15.75" customHeight="1">
      <c r="A149" s="3"/>
      <c r="B149" s="3"/>
      <c r="C149" s="3"/>
      <c r="D149" s="3"/>
      <c r="E149" s="3"/>
      <c r="F149" s="3"/>
      <c r="G149" s="3"/>
      <c r="H149" s="3"/>
      <c r="I149" s="3"/>
      <c r="J149" s="3"/>
    </row>
    <row r="150" ht="15.75" customHeight="1">
      <c r="A150" s="3"/>
      <c r="B150" s="3"/>
      <c r="C150" s="3"/>
      <c r="D150" s="3"/>
      <c r="E150" s="3"/>
      <c r="F150" s="3"/>
      <c r="G150" s="3"/>
      <c r="H150" s="3"/>
      <c r="I150" s="3"/>
      <c r="J150" s="3"/>
    </row>
    <row r="151" ht="15.75" customHeight="1">
      <c r="A151" s="3"/>
      <c r="B151" s="3"/>
      <c r="C151" s="3"/>
      <c r="D151" s="3"/>
      <c r="E151" s="3"/>
      <c r="F151" s="3"/>
      <c r="G151" s="3"/>
      <c r="H151" s="3"/>
      <c r="I151" s="3"/>
      <c r="J151" s="3"/>
    </row>
    <row r="152" ht="15.75" customHeight="1">
      <c r="A152" s="3"/>
      <c r="B152" s="3"/>
      <c r="C152" s="3"/>
      <c r="D152" s="3"/>
      <c r="E152" s="3"/>
      <c r="F152" s="3"/>
      <c r="G152" s="3"/>
      <c r="H152" s="3"/>
      <c r="I152" s="3"/>
      <c r="J152" s="3"/>
    </row>
    <row r="153" ht="15.75" customHeight="1">
      <c r="A153" s="3"/>
      <c r="B153" s="3"/>
      <c r="C153" s="3"/>
      <c r="D153" s="3"/>
      <c r="E153" s="3"/>
      <c r="F153" s="3"/>
      <c r="G153" s="3"/>
      <c r="H153" s="3"/>
      <c r="I153" s="3"/>
      <c r="J153" s="3"/>
    </row>
    <row r="154" ht="15.75" customHeight="1">
      <c r="A154" s="3"/>
      <c r="B154" s="3"/>
      <c r="C154" s="3"/>
      <c r="D154" s="3"/>
      <c r="E154" s="3"/>
      <c r="F154" s="3"/>
      <c r="G154" s="3"/>
      <c r="H154" s="3"/>
      <c r="I154" s="3"/>
      <c r="J154" s="3"/>
    </row>
    <row r="155" ht="15.75" customHeight="1">
      <c r="A155" s="3"/>
      <c r="B155" s="3"/>
      <c r="C155" s="3"/>
      <c r="D155" s="3"/>
      <c r="E155" s="3"/>
      <c r="F155" s="3"/>
      <c r="G155" s="3"/>
      <c r="H155" s="3"/>
      <c r="I155" s="3"/>
      <c r="J155" s="3"/>
    </row>
    <row r="156" ht="15.75" customHeight="1">
      <c r="A156" s="3"/>
      <c r="B156" s="3"/>
      <c r="C156" s="3"/>
      <c r="D156" s="3"/>
      <c r="E156" s="3"/>
      <c r="F156" s="3"/>
      <c r="G156" s="3"/>
      <c r="H156" s="3"/>
      <c r="I156" s="3"/>
      <c r="J156" s="3"/>
    </row>
    <row r="157" ht="15.75" customHeight="1">
      <c r="A157" s="3"/>
      <c r="B157" s="3"/>
      <c r="C157" s="3"/>
      <c r="D157" s="3"/>
      <c r="E157" s="3"/>
      <c r="F157" s="3"/>
      <c r="G157" s="3"/>
      <c r="H157" s="3"/>
      <c r="I157" s="3"/>
      <c r="J157" s="3"/>
    </row>
    <row r="158" ht="15.75" customHeight="1">
      <c r="A158" s="3"/>
      <c r="B158" s="3"/>
      <c r="C158" s="3"/>
      <c r="D158" s="3"/>
      <c r="E158" s="3"/>
      <c r="F158" s="3"/>
      <c r="G158" s="3"/>
      <c r="H158" s="3"/>
      <c r="I158" s="3"/>
      <c r="J158" s="3"/>
    </row>
    <row r="159" ht="15.75" customHeight="1">
      <c r="A159" s="3"/>
      <c r="B159" s="3"/>
      <c r="C159" s="3"/>
      <c r="D159" s="3"/>
      <c r="E159" s="3"/>
      <c r="F159" s="3"/>
      <c r="G159" s="3"/>
      <c r="H159" s="3"/>
      <c r="I159" s="3"/>
      <c r="J159" s="3"/>
    </row>
    <row r="160" ht="15.75" customHeight="1">
      <c r="A160" s="3"/>
      <c r="B160" s="3"/>
      <c r="C160" s="3"/>
      <c r="D160" s="3"/>
      <c r="E160" s="3"/>
      <c r="F160" s="3"/>
      <c r="G160" s="3"/>
      <c r="H160" s="3"/>
      <c r="I160" s="3"/>
      <c r="J160" s="3"/>
    </row>
    <row r="161" ht="15.75" customHeight="1">
      <c r="A161" s="3"/>
      <c r="B161" s="3"/>
      <c r="C161" s="3"/>
      <c r="D161" s="3"/>
      <c r="E161" s="3"/>
      <c r="F161" s="3"/>
      <c r="G161" s="3"/>
      <c r="H161" s="3"/>
      <c r="I161" s="3"/>
      <c r="J161" s="3"/>
    </row>
    <row r="162" ht="15.75" customHeight="1">
      <c r="A162" s="3"/>
      <c r="B162" s="3"/>
      <c r="C162" s="3"/>
      <c r="D162" s="3"/>
      <c r="E162" s="3"/>
      <c r="F162" s="3"/>
      <c r="G162" s="3"/>
      <c r="H162" s="3"/>
      <c r="I162" s="3"/>
      <c r="J162" s="3"/>
    </row>
    <row r="163" ht="15.75" customHeight="1">
      <c r="A163" s="3"/>
      <c r="B163" s="3"/>
      <c r="C163" s="3"/>
      <c r="D163" s="3"/>
      <c r="E163" s="3"/>
      <c r="F163" s="3"/>
      <c r="G163" s="3"/>
      <c r="H163" s="3"/>
      <c r="I163" s="3"/>
      <c r="J163" s="3"/>
    </row>
    <row r="164" ht="15.75" customHeight="1">
      <c r="A164" s="3"/>
      <c r="B164" s="3"/>
      <c r="C164" s="3"/>
      <c r="D164" s="3"/>
      <c r="E164" s="3"/>
      <c r="F164" s="3"/>
      <c r="G164" s="3"/>
      <c r="H164" s="3"/>
      <c r="I164" s="3"/>
      <c r="J164" s="3"/>
    </row>
    <row r="165" ht="15.75" customHeight="1">
      <c r="A165" s="3"/>
      <c r="B165" s="3"/>
      <c r="C165" s="3"/>
      <c r="D165" s="3"/>
      <c r="E165" s="3"/>
      <c r="F165" s="3"/>
      <c r="G165" s="3"/>
      <c r="H165" s="3"/>
      <c r="I165" s="3"/>
      <c r="J165" s="3"/>
    </row>
    <row r="166" ht="15.75" customHeight="1">
      <c r="A166" s="3"/>
      <c r="B166" s="3"/>
      <c r="C166" s="3"/>
      <c r="D166" s="3"/>
      <c r="E166" s="3"/>
      <c r="F166" s="3"/>
      <c r="G166" s="3"/>
      <c r="H166" s="3"/>
      <c r="I166" s="3"/>
      <c r="J166" s="3"/>
    </row>
    <row r="167" ht="15.75" customHeight="1">
      <c r="A167" s="3"/>
      <c r="B167" s="3"/>
      <c r="C167" s="3"/>
      <c r="D167" s="3"/>
      <c r="E167" s="3"/>
      <c r="F167" s="3"/>
      <c r="G167" s="3"/>
      <c r="H167" s="3"/>
      <c r="I167" s="3"/>
      <c r="J167" s="3"/>
    </row>
    <row r="168" ht="15.75" customHeight="1">
      <c r="A168" s="3"/>
      <c r="B168" s="3"/>
      <c r="C168" s="3"/>
      <c r="D168" s="3"/>
      <c r="E168" s="3"/>
      <c r="F168" s="3"/>
      <c r="G168" s="3"/>
      <c r="H168" s="3"/>
      <c r="I168" s="3"/>
      <c r="J168" s="3"/>
    </row>
    <row r="169" ht="15.75" customHeight="1">
      <c r="A169" s="3"/>
      <c r="B169" s="3"/>
      <c r="C169" s="3"/>
      <c r="D169" s="3"/>
      <c r="E169" s="3"/>
      <c r="F169" s="3"/>
      <c r="G169" s="3"/>
      <c r="H169" s="3"/>
      <c r="I169" s="3"/>
      <c r="J169" s="3"/>
    </row>
    <row r="170" ht="15.75" customHeight="1">
      <c r="A170" s="3"/>
      <c r="B170" s="3"/>
      <c r="C170" s="3"/>
      <c r="D170" s="3"/>
      <c r="E170" s="3"/>
      <c r="F170" s="3"/>
      <c r="G170" s="3"/>
      <c r="H170" s="3"/>
      <c r="I170" s="3"/>
      <c r="J170" s="3"/>
    </row>
    <row r="171" ht="15.75" customHeight="1">
      <c r="A171" s="3"/>
      <c r="B171" s="3"/>
      <c r="C171" s="3"/>
      <c r="D171" s="3"/>
      <c r="E171" s="3"/>
      <c r="F171" s="3"/>
      <c r="G171" s="3"/>
      <c r="H171" s="3"/>
      <c r="I171" s="3"/>
      <c r="J171" s="3"/>
    </row>
    <row r="172" ht="15.75" customHeight="1">
      <c r="A172" s="3"/>
      <c r="B172" s="3"/>
      <c r="C172" s="3"/>
      <c r="D172" s="3"/>
      <c r="E172" s="3"/>
      <c r="F172" s="3"/>
      <c r="G172" s="3"/>
      <c r="H172" s="3"/>
      <c r="I172" s="3"/>
      <c r="J172" s="3"/>
    </row>
    <row r="173" ht="15.75" customHeight="1">
      <c r="A173" s="3"/>
      <c r="B173" s="3"/>
      <c r="C173" s="3"/>
      <c r="D173" s="3"/>
      <c r="E173" s="3"/>
      <c r="F173" s="3"/>
      <c r="G173" s="3"/>
      <c r="H173" s="3"/>
      <c r="I173" s="3"/>
      <c r="J173" s="3"/>
    </row>
    <row r="174" ht="15.75" customHeight="1">
      <c r="A174" s="3"/>
      <c r="B174" s="3"/>
      <c r="C174" s="3"/>
      <c r="D174" s="3"/>
      <c r="E174" s="3"/>
      <c r="F174" s="3"/>
      <c r="G174" s="3"/>
      <c r="H174" s="3"/>
      <c r="I174" s="3"/>
      <c r="J174" s="3"/>
    </row>
    <row r="175" ht="15.75" customHeight="1">
      <c r="A175" s="3"/>
      <c r="B175" s="3"/>
      <c r="C175" s="3"/>
      <c r="D175" s="3"/>
      <c r="E175" s="3"/>
      <c r="F175" s="3"/>
      <c r="G175" s="3"/>
      <c r="H175" s="3"/>
      <c r="I175" s="3"/>
      <c r="J175" s="3"/>
    </row>
    <row r="176" ht="15.75" customHeight="1">
      <c r="A176" s="3"/>
      <c r="B176" s="3"/>
      <c r="C176" s="3"/>
      <c r="D176" s="3"/>
      <c r="E176" s="3"/>
      <c r="F176" s="3"/>
      <c r="G176" s="3"/>
      <c r="H176" s="3"/>
      <c r="I176" s="3"/>
      <c r="J176" s="3"/>
    </row>
    <row r="177" ht="15.75" customHeight="1">
      <c r="A177" s="3"/>
      <c r="B177" s="3"/>
      <c r="C177" s="3"/>
      <c r="D177" s="3"/>
      <c r="E177" s="3"/>
      <c r="F177" s="3"/>
      <c r="G177" s="3"/>
      <c r="H177" s="3"/>
      <c r="I177" s="3"/>
      <c r="J177" s="3"/>
    </row>
    <row r="178" ht="15.75" customHeight="1">
      <c r="A178" s="3"/>
      <c r="B178" s="3"/>
      <c r="C178" s="3"/>
      <c r="D178" s="3"/>
      <c r="E178" s="3"/>
      <c r="F178" s="3"/>
      <c r="G178" s="3"/>
      <c r="H178" s="3"/>
      <c r="I178" s="3"/>
      <c r="J178" s="3"/>
    </row>
    <row r="179" ht="15.75" customHeight="1">
      <c r="A179" s="3"/>
      <c r="B179" s="3"/>
      <c r="C179" s="3"/>
      <c r="D179" s="3"/>
      <c r="E179" s="3"/>
      <c r="F179" s="3"/>
      <c r="G179" s="3"/>
      <c r="H179" s="3"/>
      <c r="I179" s="3"/>
      <c r="J179" s="3"/>
    </row>
    <row r="180" ht="15.75" customHeight="1">
      <c r="A180" s="3"/>
      <c r="B180" s="3"/>
      <c r="C180" s="3"/>
      <c r="D180" s="3"/>
      <c r="E180" s="3"/>
      <c r="F180" s="3"/>
      <c r="G180" s="3"/>
      <c r="H180" s="3"/>
      <c r="I180" s="3"/>
      <c r="J180" s="3"/>
    </row>
    <row r="181" ht="15.75" customHeight="1">
      <c r="A181" s="3"/>
      <c r="B181" s="3"/>
      <c r="C181" s="3"/>
      <c r="D181" s="3"/>
      <c r="E181" s="3"/>
      <c r="F181" s="3"/>
      <c r="G181" s="3"/>
      <c r="H181" s="3"/>
      <c r="I181" s="3"/>
      <c r="J181" s="3"/>
    </row>
    <row r="182" ht="15.75" customHeight="1">
      <c r="A182" s="3"/>
      <c r="B182" s="3"/>
      <c r="C182" s="3"/>
      <c r="D182" s="3"/>
      <c r="E182" s="3"/>
      <c r="F182" s="3"/>
      <c r="G182" s="3"/>
      <c r="H182" s="3"/>
      <c r="I182" s="3"/>
      <c r="J182" s="3"/>
    </row>
    <row r="183" ht="15.75" customHeight="1">
      <c r="A183" s="3"/>
      <c r="B183" s="3"/>
      <c r="C183" s="3"/>
      <c r="D183" s="3"/>
      <c r="E183" s="3"/>
      <c r="F183" s="3"/>
      <c r="G183" s="3"/>
      <c r="H183" s="3"/>
      <c r="I183" s="3"/>
      <c r="J183" s="3"/>
    </row>
    <row r="184" ht="15.75" customHeight="1">
      <c r="A184" s="3"/>
      <c r="B184" s="3"/>
      <c r="C184" s="3"/>
      <c r="D184" s="3"/>
      <c r="E184" s="3"/>
      <c r="F184" s="3"/>
      <c r="G184" s="3"/>
      <c r="H184" s="3"/>
      <c r="I184" s="3"/>
      <c r="J184" s="3"/>
    </row>
    <row r="185" ht="15.75" customHeight="1">
      <c r="A185" s="3"/>
      <c r="B185" s="3"/>
      <c r="C185" s="3"/>
      <c r="D185" s="3"/>
      <c r="E185" s="3"/>
      <c r="F185" s="3"/>
      <c r="G185" s="3"/>
      <c r="H185" s="3"/>
      <c r="I185" s="3"/>
      <c r="J185" s="3"/>
    </row>
    <row r="186" ht="15.75" customHeight="1">
      <c r="A186" s="3"/>
      <c r="B186" s="3"/>
      <c r="C186" s="3"/>
      <c r="D186" s="3"/>
      <c r="E186" s="3"/>
      <c r="F186" s="3"/>
      <c r="G186" s="3"/>
      <c r="H186" s="3"/>
      <c r="I186" s="3"/>
      <c r="J186" s="3"/>
    </row>
    <row r="187" ht="15.75" customHeight="1">
      <c r="A187" s="3"/>
      <c r="B187" s="3"/>
      <c r="C187" s="3"/>
      <c r="D187" s="3"/>
      <c r="E187" s="3"/>
      <c r="F187" s="3"/>
      <c r="G187" s="3"/>
      <c r="H187" s="3"/>
      <c r="I187" s="3"/>
      <c r="J187" s="3"/>
    </row>
    <row r="188" ht="15.75" customHeight="1">
      <c r="A188" s="3"/>
      <c r="B188" s="3"/>
      <c r="C188" s="3"/>
      <c r="D188" s="3"/>
      <c r="E188" s="3"/>
      <c r="F188" s="3"/>
      <c r="G188" s="3"/>
      <c r="H188" s="3"/>
      <c r="I188" s="3"/>
      <c r="J188" s="3"/>
    </row>
    <row r="189" ht="15.75" customHeight="1">
      <c r="A189" s="3"/>
      <c r="B189" s="3"/>
      <c r="C189" s="3"/>
      <c r="D189" s="3"/>
      <c r="E189" s="3"/>
      <c r="F189" s="3"/>
      <c r="G189" s="3"/>
      <c r="H189" s="3"/>
      <c r="I189" s="3"/>
      <c r="J189" s="3"/>
    </row>
    <row r="190" ht="15.75" customHeight="1">
      <c r="A190" s="3"/>
      <c r="B190" s="3"/>
      <c r="C190" s="3"/>
      <c r="D190" s="3"/>
      <c r="E190" s="3"/>
      <c r="F190" s="3"/>
      <c r="G190" s="3"/>
      <c r="H190" s="3"/>
      <c r="I190" s="3"/>
      <c r="J190" s="3"/>
    </row>
    <row r="191" ht="15.75" customHeight="1">
      <c r="A191" s="3"/>
      <c r="B191" s="3"/>
      <c r="C191" s="3"/>
      <c r="D191" s="3"/>
      <c r="E191" s="3"/>
      <c r="F191" s="3"/>
      <c r="G191" s="3"/>
      <c r="H191" s="3"/>
      <c r="I191" s="3"/>
      <c r="J191" s="3"/>
    </row>
    <row r="192" ht="15.75" customHeight="1">
      <c r="A192" s="3"/>
      <c r="B192" s="3"/>
      <c r="C192" s="3"/>
      <c r="D192" s="3"/>
      <c r="E192" s="3"/>
      <c r="F192" s="3"/>
      <c r="G192" s="3"/>
      <c r="H192" s="3"/>
      <c r="I192" s="3"/>
      <c r="J192" s="3"/>
    </row>
    <row r="193" ht="15.75" customHeight="1">
      <c r="A193" s="3"/>
      <c r="B193" s="3"/>
      <c r="C193" s="3"/>
      <c r="D193" s="3"/>
      <c r="E193" s="3"/>
      <c r="F193" s="3"/>
      <c r="G193" s="3"/>
      <c r="H193" s="3"/>
      <c r="I193" s="3"/>
      <c r="J193" s="3"/>
    </row>
    <row r="194" ht="15.75" customHeight="1">
      <c r="A194" s="3"/>
      <c r="B194" s="3"/>
      <c r="C194" s="3"/>
      <c r="D194" s="3"/>
      <c r="E194" s="3"/>
      <c r="F194" s="3"/>
      <c r="G194" s="3"/>
      <c r="H194" s="3"/>
      <c r="I194" s="3"/>
      <c r="J194" s="3"/>
    </row>
    <row r="195" ht="15.75" customHeight="1">
      <c r="A195" s="3"/>
      <c r="B195" s="3"/>
      <c r="C195" s="3"/>
      <c r="D195" s="3"/>
      <c r="E195" s="3"/>
      <c r="F195" s="3"/>
      <c r="G195" s="3"/>
      <c r="H195" s="3"/>
      <c r="I195" s="3"/>
      <c r="J195" s="3"/>
    </row>
    <row r="196" ht="15.75" customHeight="1">
      <c r="A196" s="3"/>
      <c r="B196" s="3"/>
      <c r="C196" s="3"/>
      <c r="D196" s="3"/>
      <c r="E196" s="3"/>
      <c r="F196" s="3"/>
      <c r="G196" s="3"/>
      <c r="H196" s="3"/>
      <c r="I196" s="3"/>
      <c r="J196" s="3"/>
    </row>
    <row r="197" ht="15.75" customHeight="1">
      <c r="A197" s="3"/>
      <c r="B197" s="3"/>
      <c r="C197" s="3"/>
      <c r="D197" s="3"/>
      <c r="E197" s="3"/>
      <c r="F197" s="3"/>
      <c r="G197" s="3"/>
      <c r="H197" s="3"/>
      <c r="I197" s="3"/>
      <c r="J197" s="3"/>
    </row>
    <row r="198" ht="15.75" customHeight="1">
      <c r="A198" s="3"/>
      <c r="B198" s="3"/>
      <c r="C198" s="3"/>
      <c r="D198" s="3"/>
      <c r="E198" s="3"/>
      <c r="F198" s="3"/>
      <c r="G198" s="3"/>
      <c r="H198" s="3"/>
      <c r="I198" s="3"/>
      <c r="J198" s="3"/>
    </row>
    <row r="199" ht="15.75" customHeight="1">
      <c r="A199" s="3"/>
      <c r="B199" s="3"/>
      <c r="C199" s="3"/>
      <c r="D199" s="3"/>
      <c r="E199" s="3"/>
      <c r="F199" s="3"/>
      <c r="G199" s="3"/>
      <c r="H199" s="3"/>
      <c r="I199" s="3"/>
      <c r="J199" s="3"/>
    </row>
    <row r="200" ht="15.75" customHeight="1">
      <c r="A200" s="3"/>
      <c r="B200" s="3"/>
      <c r="C200" s="3"/>
      <c r="D200" s="3"/>
      <c r="E200" s="3"/>
      <c r="F200" s="3"/>
      <c r="G200" s="3"/>
      <c r="H200" s="3"/>
      <c r="I200" s="3"/>
      <c r="J200" s="3"/>
    </row>
    <row r="201" ht="15.75" customHeight="1">
      <c r="A201" s="3"/>
      <c r="B201" s="3"/>
      <c r="C201" s="3"/>
      <c r="D201" s="3"/>
      <c r="E201" s="3"/>
      <c r="F201" s="3"/>
      <c r="G201" s="3"/>
      <c r="H201" s="3"/>
      <c r="I201" s="3"/>
      <c r="J201" s="3"/>
    </row>
    <row r="202" ht="15.75" customHeight="1">
      <c r="A202" s="3"/>
      <c r="B202" s="3"/>
      <c r="C202" s="3"/>
      <c r="D202" s="3"/>
      <c r="E202" s="3"/>
      <c r="F202" s="3"/>
      <c r="G202" s="3"/>
      <c r="H202" s="3"/>
      <c r="I202" s="3"/>
      <c r="J202" s="3"/>
    </row>
    <row r="203" ht="15.75" customHeight="1">
      <c r="A203" s="3"/>
      <c r="B203" s="3"/>
      <c r="C203" s="3"/>
      <c r="D203" s="3"/>
      <c r="E203" s="3"/>
      <c r="F203" s="3"/>
      <c r="G203" s="3"/>
      <c r="H203" s="3"/>
      <c r="I203" s="3"/>
      <c r="J203" s="3"/>
    </row>
    <row r="204" ht="15.75" customHeight="1">
      <c r="A204" s="3"/>
      <c r="B204" s="3"/>
      <c r="C204" s="3"/>
      <c r="D204" s="3"/>
      <c r="E204" s="3"/>
      <c r="F204" s="3"/>
      <c r="G204" s="3"/>
      <c r="H204" s="3"/>
      <c r="I204" s="3"/>
      <c r="J204" s="3"/>
    </row>
    <row r="205" ht="15.75" customHeight="1">
      <c r="A205" s="3"/>
      <c r="B205" s="3"/>
      <c r="C205" s="3"/>
      <c r="D205" s="3"/>
      <c r="E205" s="3"/>
      <c r="F205" s="3"/>
      <c r="G205" s="3"/>
      <c r="H205" s="3"/>
      <c r="I205" s="3"/>
      <c r="J205" s="3"/>
    </row>
    <row r="206" ht="15.75" customHeight="1">
      <c r="A206" s="3"/>
      <c r="B206" s="3"/>
      <c r="C206" s="3"/>
      <c r="D206" s="3"/>
      <c r="E206" s="3"/>
      <c r="F206" s="3"/>
      <c r="G206" s="3"/>
      <c r="H206" s="3"/>
      <c r="I206" s="3"/>
      <c r="J206" s="3"/>
    </row>
    <row r="207" ht="15.75" customHeight="1">
      <c r="A207" s="3"/>
      <c r="B207" s="3"/>
      <c r="C207" s="3"/>
      <c r="D207" s="3"/>
      <c r="E207" s="3"/>
      <c r="F207" s="3"/>
      <c r="G207" s="3"/>
      <c r="H207" s="3"/>
      <c r="I207" s="3"/>
      <c r="J207" s="3"/>
    </row>
    <row r="208" ht="15.75" customHeight="1">
      <c r="A208" s="3"/>
      <c r="B208" s="3"/>
      <c r="C208" s="3"/>
      <c r="D208" s="3"/>
      <c r="E208" s="3"/>
      <c r="F208" s="3"/>
      <c r="G208" s="3"/>
      <c r="H208" s="3"/>
      <c r="I208" s="3"/>
      <c r="J208" s="3"/>
    </row>
    <row r="209" ht="15.75" customHeight="1">
      <c r="A209" s="3"/>
      <c r="B209" s="3"/>
      <c r="C209" s="3"/>
      <c r="D209" s="3"/>
      <c r="E209" s="3"/>
      <c r="F209" s="3"/>
      <c r="G209" s="3"/>
      <c r="H209" s="3"/>
      <c r="I209" s="3"/>
      <c r="J209" s="3"/>
    </row>
    <row r="210" ht="15.75" customHeight="1">
      <c r="A210" s="3"/>
      <c r="B210" s="3"/>
      <c r="C210" s="3"/>
      <c r="D210" s="3"/>
      <c r="E210" s="3"/>
      <c r="F210" s="3"/>
      <c r="G210" s="3"/>
      <c r="H210" s="3"/>
      <c r="I210" s="3"/>
      <c r="J210" s="3"/>
    </row>
    <row r="211" ht="15.75" customHeight="1">
      <c r="A211" s="3"/>
      <c r="B211" s="3"/>
      <c r="C211" s="3"/>
      <c r="D211" s="3"/>
      <c r="E211" s="3"/>
      <c r="F211" s="3"/>
      <c r="G211" s="3"/>
      <c r="H211" s="3"/>
      <c r="I211" s="3"/>
      <c r="J211" s="3"/>
    </row>
    <row r="212" ht="15.75" customHeight="1">
      <c r="A212" s="3"/>
      <c r="B212" s="3"/>
      <c r="C212" s="3"/>
      <c r="D212" s="3"/>
      <c r="E212" s="3"/>
      <c r="F212" s="3"/>
      <c r="G212" s="3"/>
      <c r="H212" s="3"/>
      <c r="I212" s="3"/>
      <c r="J212" s="3"/>
    </row>
    <row r="213" ht="15.75" customHeight="1">
      <c r="A213" s="3"/>
      <c r="B213" s="3"/>
      <c r="C213" s="3"/>
      <c r="D213" s="3"/>
      <c r="E213" s="3"/>
      <c r="F213" s="3"/>
      <c r="G213" s="3"/>
      <c r="H213" s="3"/>
      <c r="I213" s="3"/>
      <c r="J213" s="3"/>
    </row>
    <row r="214" ht="15.75" customHeight="1">
      <c r="A214" s="3"/>
      <c r="B214" s="3"/>
      <c r="C214" s="3"/>
      <c r="D214" s="3"/>
      <c r="E214" s="3"/>
      <c r="F214" s="3"/>
      <c r="G214" s="3"/>
      <c r="H214" s="3"/>
      <c r="I214" s="3"/>
      <c r="J214" s="3"/>
    </row>
    <row r="215" ht="15.75" customHeight="1">
      <c r="A215" s="3"/>
      <c r="B215" s="3"/>
      <c r="C215" s="3"/>
      <c r="D215" s="3"/>
      <c r="E215" s="3"/>
      <c r="F215" s="3"/>
      <c r="G215" s="3"/>
      <c r="H215" s="3"/>
      <c r="I215" s="3"/>
      <c r="J215" s="3"/>
    </row>
    <row r="216" ht="15.75" customHeight="1">
      <c r="A216" s="3"/>
      <c r="B216" s="3"/>
      <c r="C216" s="3"/>
      <c r="D216" s="3"/>
      <c r="E216" s="3"/>
      <c r="F216" s="3"/>
      <c r="G216" s="3"/>
      <c r="H216" s="3"/>
      <c r="I216" s="3"/>
      <c r="J216" s="3"/>
    </row>
    <row r="217" ht="15.75" customHeight="1">
      <c r="A217" s="3"/>
      <c r="B217" s="3"/>
      <c r="C217" s="3"/>
      <c r="D217" s="3"/>
      <c r="E217" s="3"/>
      <c r="F217" s="3"/>
      <c r="G217" s="3"/>
      <c r="H217" s="3"/>
      <c r="I217" s="3"/>
      <c r="J217" s="3"/>
    </row>
    <row r="218" ht="15.75" customHeight="1">
      <c r="A218" s="3"/>
      <c r="B218" s="3"/>
      <c r="C218" s="3"/>
      <c r="D218" s="3"/>
      <c r="E218" s="3"/>
      <c r="F218" s="3"/>
      <c r="G218" s="3"/>
      <c r="H218" s="3"/>
      <c r="I218" s="3"/>
      <c r="J218" s="3"/>
    </row>
    <row r="219" ht="15.75" customHeight="1">
      <c r="A219" s="3"/>
      <c r="B219" s="3"/>
      <c r="C219" s="3"/>
      <c r="D219" s="3"/>
      <c r="E219" s="3"/>
      <c r="F219" s="3"/>
      <c r="G219" s="3"/>
      <c r="H219" s="3"/>
      <c r="I219" s="3"/>
      <c r="J219" s="3"/>
    </row>
    <row r="220" ht="15.75" customHeight="1">
      <c r="A220" s="3"/>
      <c r="B220" s="3"/>
      <c r="C220" s="3"/>
      <c r="D220" s="3"/>
      <c r="E220" s="3"/>
      <c r="F220" s="3"/>
      <c r="G220" s="3"/>
      <c r="H220" s="3"/>
      <c r="I220" s="3"/>
      <c r="J220" s="3"/>
    </row>
    <row r="221" ht="15.75" customHeight="1">
      <c r="A221" s="3"/>
      <c r="B221" s="3"/>
      <c r="C221" s="3"/>
      <c r="D221" s="3"/>
      <c r="E221" s="3"/>
      <c r="F221" s="3"/>
      <c r="G221" s="3"/>
      <c r="H221" s="3"/>
      <c r="I221" s="3"/>
      <c r="J221" s="3"/>
    </row>
    <row r="222" ht="15.75" customHeight="1">
      <c r="A222" s="3"/>
      <c r="B222" s="3"/>
      <c r="C222" s="3"/>
      <c r="D222" s="3"/>
      <c r="E222" s="3"/>
      <c r="F222" s="3"/>
      <c r="G222" s="3"/>
      <c r="H222" s="3"/>
      <c r="I222" s="3"/>
      <c r="J222" s="3"/>
    </row>
    <row r="223" ht="15.75" customHeight="1">
      <c r="A223" s="3"/>
      <c r="B223" s="3"/>
      <c r="C223" s="3"/>
      <c r="D223" s="3"/>
      <c r="E223" s="3"/>
      <c r="F223" s="3"/>
      <c r="G223" s="3"/>
      <c r="H223" s="3"/>
      <c r="I223" s="3"/>
      <c r="J223" s="3"/>
    </row>
    <row r="224" ht="15.75" customHeight="1">
      <c r="A224" s="3"/>
      <c r="B224" s="3"/>
      <c r="C224" s="3"/>
      <c r="D224" s="3"/>
      <c r="E224" s="3"/>
      <c r="F224" s="3"/>
      <c r="G224" s="3"/>
      <c r="H224" s="3"/>
      <c r="I224" s="3"/>
      <c r="J224" s="3"/>
    </row>
    <row r="225" ht="15.75" customHeight="1">
      <c r="A225" s="3"/>
      <c r="B225" s="3"/>
      <c r="C225" s="3"/>
      <c r="D225" s="3"/>
      <c r="E225" s="3"/>
      <c r="F225" s="3"/>
      <c r="G225" s="3"/>
      <c r="H225" s="3"/>
      <c r="I225" s="3"/>
      <c r="J225" s="3"/>
    </row>
    <row r="226" ht="15.75" customHeight="1">
      <c r="A226" s="3"/>
      <c r="B226" s="3"/>
      <c r="C226" s="3"/>
      <c r="D226" s="3"/>
      <c r="E226" s="3"/>
      <c r="F226" s="3"/>
      <c r="G226" s="3"/>
      <c r="H226" s="3"/>
      <c r="I226" s="3"/>
      <c r="J226" s="3"/>
    </row>
    <row r="227" ht="15.75" customHeight="1">
      <c r="A227" s="3"/>
      <c r="B227" s="3"/>
      <c r="C227" s="3"/>
      <c r="D227" s="3"/>
      <c r="E227" s="3"/>
      <c r="F227" s="3"/>
      <c r="G227" s="3"/>
      <c r="H227" s="3"/>
      <c r="I227" s="3"/>
      <c r="J227" s="3"/>
    </row>
    <row r="228" ht="15.75" customHeight="1">
      <c r="A228" s="3"/>
      <c r="B228" s="3"/>
      <c r="C228" s="3"/>
      <c r="D228" s="3"/>
      <c r="E228" s="3"/>
      <c r="F228" s="3"/>
      <c r="G228" s="3"/>
      <c r="H228" s="3"/>
      <c r="I228" s="3"/>
      <c r="J228" s="3"/>
    </row>
    <row r="229" ht="15.75" customHeight="1">
      <c r="A229" s="3"/>
      <c r="B229" s="3"/>
      <c r="C229" s="3"/>
      <c r="D229" s="3"/>
      <c r="E229" s="3"/>
      <c r="F229" s="3"/>
      <c r="G229" s="3"/>
      <c r="H229" s="3"/>
      <c r="I229" s="3"/>
      <c r="J229" s="3"/>
    </row>
    <row r="230" ht="15.75" customHeight="1">
      <c r="A230" s="3"/>
      <c r="B230" s="3"/>
      <c r="C230" s="3"/>
      <c r="D230" s="3"/>
      <c r="E230" s="3"/>
      <c r="F230" s="3"/>
      <c r="G230" s="3"/>
      <c r="H230" s="3"/>
      <c r="I230" s="3"/>
      <c r="J230" s="3"/>
    </row>
    <row r="231" ht="15.75" customHeight="1">
      <c r="A231" s="3"/>
      <c r="B231" s="3"/>
      <c r="C231" s="3"/>
      <c r="D231" s="3"/>
      <c r="E231" s="3"/>
      <c r="F231" s="3"/>
      <c r="G231" s="3"/>
      <c r="H231" s="3"/>
      <c r="I231" s="3"/>
      <c r="J231" s="3"/>
    </row>
    <row r="232" ht="15.75" customHeight="1">
      <c r="A232" s="3"/>
      <c r="B232" s="3"/>
      <c r="C232" s="3"/>
      <c r="D232" s="3"/>
      <c r="E232" s="3"/>
      <c r="F232" s="3"/>
      <c r="G232" s="3"/>
      <c r="H232" s="3"/>
      <c r="I232" s="3"/>
      <c r="J232" s="3"/>
    </row>
    <row r="233" ht="15.75" customHeight="1">
      <c r="A233" s="3"/>
      <c r="B233" s="3"/>
      <c r="C233" s="3"/>
      <c r="D233" s="3"/>
      <c r="E233" s="3"/>
      <c r="F233" s="3"/>
      <c r="G233" s="3"/>
      <c r="H233" s="3"/>
      <c r="I233" s="3"/>
      <c r="J233" s="3"/>
    </row>
    <row r="234" ht="15.75" customHeight="1">
      <c r="A234" s="3"/>
      <c r="B234" s="3"/>
      <c r="C234" s="3"/>
      <c r="D234" s="3"/>
      <c r="E234" s="3"/>
      <c r="F234" s="3"/>
      <c r="G234" s="3"/>
      <c r="H234" s="3"/>
      <c r="I234" s="3"/>
      <c r="J234" s="3"/>
    </row>
    <row r="235" ht="15.75" customHeight="1">
      <c r="A235" s="3"/>
      <c r="B235" s="3"/>
      <c r="C235" s="3"/>
      <c r="D235" s="3"/>
      <c r="E235" s="3"/>
      <c r="F235" s="3"/>
      <c r="G235" s="3"/>
      <c r="H235" s="3"/>
      <c r="I235" s="3"/>
      <c r="J235" s="3"/>
    </row>
    <row r="236" ht="15.75" customHeight="1">
      <c r="A236" s="3"/>
      <c r="B236" s="3"/>
      <c r="C236" s="3"/>
      <c r="D236" s="3"/>
      <c r="E236" s="3"/>
      <c r="F236" s="3"/>
      <c r="G236" s="3"/>
      <c r="H236" s="3"/>
      <c r="I236" s="3"/>
      <c r="J236" s="3"/>
    </row>
    <row r="237" ht="15.75" customHeight="1">
      <c r="A237" s="3"/>
      <c r="B237" s="3"/>
      <c r="C237" s="3"/>
      <c r="D237" s="3"/>
      <c r="E237" s="3"/>
      <c r="F237" s="3"/>
      <c r="G237" s="3"/>
      <c r="H237" s="3"/>
      <c r="I237" s="3"/>
      <c r="J237" s="3"/>
    </row>
    <row r="238" ht="15.75" customHeight="1">
      <c r="A238" s="3"/>
      <c r="B238" s="3"/>
      <c r="C238" s="3"/>
      <c r="D238" s="3"/>
      <c r="E238" s="3"/>
      <c r="F238" s="3"/>
      <c r="G238" s="3"/>
      <c r="H238" s="3"/>
      <c r="I238" s="3"/>
      <c r="J238" s="3"/>
    </row>
    <row r="239" ht="15.75" customHeight="1">
      <c r="A239" s="3"/>
      <c r="B239" s="3"/>
      <c r="C239" s="3"/>
      <c r="D239" s="3"/>
      <c r="E239" s="3"/>
      <c r="F239" s="3"/>
      <c r="G239" s="3"/>
      <c r="H239" s="3"/>
      <c r="I239" s="3"/>
      <c r="J239" s="3"/>
    </row>
    <row r="240" ht="15.75" customHeight="1">
      <c r="A240" s="3"/>
      <c r="B240" s="3"/>
      <c r="C240" s="3"/>
      <c r="D240" s="3"/>
      <c r="E240" s="3"/>
      <c r="F240" s="3"/>
      <c r="G240" s="3"/>
      <c r="H240" s="3"/>
      <c r="I240" s="3"/>
      <c r="J240" s="3"/>
    </row>
    <row r="241" ht="15.75" customHeight="1">
      <c r="A241" s="3"/>
      <c r="B241" s="3"/>
      <c r="C241" s="3"/>
      <c r="D241" s="3"/>
      <c r="E241" s="3"/>
      <c r="F241" s="3"/>
      <c r="G241" s="3"/>
      <c r="H241" s="3"/>
      <c r="I241" s="3"/>
      <c r="J241" s="3"/>
    </row>
    <row r="242" ht="15.75" customHeight="1">
      <c r="A242" s="3"/>
      <c r="B242" s="3"/>
      <c r="C242" s="3"/>
      <c r="D242" s="3"/>
      <c r="E242" s="3"/>
      <c r="F242" s="3"/>
      <c r="G242" s="3"/>
      <c r="H242" s="3"/>
      <c r="I242" s="3"/>
      <c r="J242" s="3"/>
    </row>
    <row r="243" ht="15.75" customHeight="1">
      <c r="A243" s="3"/>
      <c r="B243" s="3"/>
      <c r="C243" s="3"/>
      <c r="D243" s="3"/>
      <c r="E243" s="3"/>
      <c r="F243" s="3"/>
      <c r="G243" s="3"/>
      <c r="H243" s="3"/>
      <c r="I243" s="3"/>
      <c r="J243" s="3"/>
    </row>
    <row r="244" ht="15.75" customHeight="1">
      <c r="A244" s="3"/>
      <c r="B244" s="3"/>
      <c r="C244" s="3"/>
      <c r="D244" s="3"/>
      <c r="E244" s="3"/>
      <c r="F244" s="3"/>
      <c r="G244" s="3"/>
      <c r="H244" s="3"/>
      <c r="I244" s="3"/>
      <c r="J244" s="3"/>
    </row>
    <row r="245" ht="15.75" customHeight="1">
      <c r="A245" s="3"/>
      <c r="B245" s="3"/>
      <c r="C245" s="3"/>
      <c r="D245" s="3"/>
      <c r="E245" s="3"/>
      <c r="F245" s="3"/>
      <c r="G245" s="3"/>
      <c r="H245" s="3"/>
      <c r="I245" s="3"/>
      <c r="J245" s="3"/>
    </row>
    <row r="246" ht="15.75" customHeight="1">
      <c r="A246" s="3"/>
      <c r="B246" s="3"/>
      <c r="C246" s="3"/>
      <c r="D246" s="3"/>
      <c r="E246" s="3"/>
      <c r="F246" s="3"/>
      <c r="G246" s="3"/>
      <c r="H246" s="3"/>
      <c r="I246" s="3"/>
      <c r="J246" s="3"/>
    </row>
    <row r="247" ht="15.75" customHeight="1">
      <c r="A247" s="3"/>
      <c r="B247" s="3"/>
      <c r="C247" s="3"/>
      <c r="D247" s="3"/>
      <c r="E247" s="3"/>
      <c r="F247" s="3"/>
      <c r="G247" s="3"/>
      <c r="H247" s="3"/>
      <c r="I247" s="3"/>
      <c r="J247" s="3"/>
    </row>
    <row r="248" ht="15.75" customHeight="1">
      <c r="A248" s="3"/>
      <c r="B248" s="3"/>
      <c r="C248" s="3"/>
      <c r="D248" s="3"/>
      <c r="E248" s="3"/>
      <c r="F248" s="3"/>
      <c r="G248" s="3"/>
      <c r="H248" s="3"/>
      <c r="I248" s="3"/>
      <c r="J248" s="3"/>
    </row>
    <row r="249" ht="15.75" customHeight="1">
      <c r="A249" s="3"/>
      <c r="B249" s="3"/>
      <c r="C249" s="3"/>
      <c r="D249" s="3"/>
      <c r="E249" s="3"/>
      <c r="F249" s="3"/>
      <c r="G249" s="3"/>
      <c r="H249" s="3"/>
      <c r="I249" s="3"/>
      <c r="J249" s="3"/>
    </row>
    <row r="250" ht="15.75" customHeight="1">
      <c r="A250" s="3"/>
      <c r="B250" s="3"/>
      <c r="C250" s="3"/>
      <c r="D250" s="3"/>
      <c r="E250" s="3"/>
      <c r="F250" s="3"/>
      <c r="G250" s="3"/>
      <c r="H250" s="3"/>
      <c r="I250" s="3"/>
      <c r="J250" s="3"/>
    </row>
    <row r="251" ht="15.75" customHeight="1">
      <c r="A251" s="3"/>
      <c r="B251" s="3"/>
      <c r="C251" s="3"/>
      <c r="D251" s="3"/>
      <c r="E251" s="3"/>
      <c r="F251" s="3"/>
      <c r="G251" s="3"/>
      <c r="H251" s="3"/>
      <c r="I251" s="3"/>
      <c r="J251" s="3"/>
    </row>
    <row r="252" ht="15.75" customHeight="1">
      <c r="A252" s="3"/>
      <c r="B252" s="3"/>
      <c r="C252" s="3"/>
      <c r="D252" s="3"/>
      <c r="E252" s="3"/>
      <c r="F252" s="3"/>
      <c r="G252" s="3"/>
      <c r="H252" s="3"/>
      <c r="I252" s="3"/>
      <c r="J252" s="3"/>
    </row>
    <row r="253" ht="15.75" customHeight="1">
      <c r="A253" s="3"/>
      <c r="B253" s="3"/>
      <c r="C253" s="3"/>
      <c r="D253" s="3"/>
      <c r="E253" s="3"/>
      <c r="F253" s="3"/>
      <c r="G253" s="3"/>
      <c r="H253" s="3"/>
      <c r="I253" s="3"/>
      <c r="J253" s="3"/>
    </row>
    <row r="254" ht="15.75" customHeight="1">
      <c r="A254" s="3"/>
      <c r="B254" s="3"/>
      <c r="C254" s="3"/>
      <c r="D254" s="3"/>
      <c r="E254" s="3"/>
      <c r="F254" s="3"/>
      <c r="G254" s="3"/>
      <c r="H254" s="3"/>
      <c r="I254" s="3"/>
      <c r="J254" s="3"/>
    </row>
    <row r="255" ht="15.75" customHeight="1">
      <c r="A255" s="3"/>
      <c r="B255" s="3"/>
      <c r="C255" s="3"/>
      <c r="D255" s="3"/>
      <c r="E255" s="3"/>
      <c r="F255" s="3"/>
      <c r="G255" s="3"/>
      <c r="H255" s="3"/>
      <c r="I255" s="3"/>
      <c r="J255" s="3"/>
    </row>
    <row r="256" ht="15.75" customHeight="1">
      <c r="A256" s="3"/>
      <c r="B256" s="3"/>
      <c r="C256" s="3"/>
      <c r="D256" s="3"/>
      <c r="E256" s="3"/>
      <c r="F256" s="3"/>
      <c r="G256" s="3"/>
      <c r="H256" s="3"/>
      <c r="I256" s="3"/>
      <c r="J256" s="3"/>
    </row>
    <row r="257" ht="15.75" customHeight="1">
      <c r="A257" s="3"/>
      <c r="B257" s="3"/>
      <c r="C257" s="3"/>
      <c r="D257" s="3"/>
      <c r="E257" s="3"/>
      <c r="F257" s="3"/>
      <c r="G257" s="3"/>
      <c r="H257" s="3"/>
      <c r="I257" s="3"/>
      <c r="J257" s="3"/>
    </row>
    <row r="258" ht="15.75" customHeight="1">
      <c r="A258" s="3"/>
      <c r="B258" s="3"/>
      <c r="C258" s="3"/>
      <c r="D258" s="3"/>
      <c r="E258" s="3"/>
      <c r="F258" s="3"/>
      <c r="G258" s="3"/>
      <c r="H258" s="3"/>
      <c r="I258" s="3"/>
      <c r="J258" s="3"/>
    </row>
    <row r="259" ht="15.75" customHeight="1">
      <c r="A259" s="3"/>
      <c r="B259" s="3"/>
      <c r="C259" s="3"/>
      <c r="D259" s="3"/>
      <c r="E259" s="3"/>
      <c r="F259" s="3"/>
      <c r="G259" s="3"/>
      <c r="H259" s="3"/>
      <c r="I259" s="3"/>
      <c r="J259" s="3"/>
    </row>
    <row r="260" ht="15.75" customHeight="1">
      <c r="A260" s="3"/>
      <c r="B260" s="3"/>
      <c r="C260" s="3"/>
      <c r="D260" s="3"/>
      <c r="E260" s="3"/>
      <c r="F260" s="3"/>
      <c r="G260" s="3"/>
      <c r="H260" s="3"/>
      <c r="I260" s="3"/>
      <c r="J260" s="3"/>
    </row>
    <row r="261" ht="15.75" customHeight="1">
      <c r="A261" s="3"/>
      <c r="B261" s="3"/>
      <c r="C261" s="3"/>
      <c r="D261" s="3"/>
      <c r="E261" s="3"/>
      <c r="F261" s="3"/>
      <c r="G261" s="3"/>
      <c r="H261" s="3"/>
      <c r="I261" s="3"/>
      <c r="J261" s="3"/>
    </row>
    <row r="262" ht="15.75" customHeight="1">
      <c r="A262" s="3"/>
      <c r="B262" s="3"/>
      <c r="C262" s="3"/>
      <c r="D262" s="3"/>
      <c r="E262" s="3"/>
      <c r="F262" s="3"/>
      <c r="G262" s="3"/>
      <c r="H262" s="3"/>
      <c r="I262" s="3"/>
      <c r="J262" s="3"/>
    </row>
    <row r="263" ht="15.75" customHeight="1">
      <c r="A263" s="3"/>
      <c r="B263" s="3"/>
      <c r="C263" s="3"/>
      <c r="D263" s="3"/>
      <c r="E263" s="3"/>
      <c r="F263" s="3"/>
      <c r="G263" s="3"/>
      <c r="H263" s="3"/>
      <c r="I263" s="3"/>
      <c r="J263" s="3"/>
    </row>
    <row r="264" ht="15.75" customHeight="1">
      <c r="A264" s="3"/>
      <c r="B264" s="3"/>
      <c r="C264" s="3"/>
      <c r="D264" s="3"/>
      <c r="E264" s="3"/>
      <c r="F264" s="3"/>
      <c r="G264" s="3"/>
      <c r="H264" s="3"/>
      <c r="I264" s="3"/>
      <c r="J264" s="3"/>
    </row>
    <row r="265" ht="15.75" customHeight="1">
      <c r="A265" s="3"/>
      <c r="B265" s="3"/>
      <c r="C265" s="3"/>
      <c r="D265" s="3"/>
      <c r="E265" s="3"/>
      <c r="F265" s="3"/>
      <c r="G265" s="3"/>
      <c r="H265" s="3"/>
      <c r="I265" s="3"/>
      <c r="J265" s="3"/>
    </row>
    <row r="266" ht="15.75" customHeight="1">
      <c r="A266" s="3"/>
      <c r="B266" s="3"/>
      <c r="C266" s="3"/>
      <c r="D266" s="3"/>
      <c r="E266" s="3"/>
      <c r="F266" s="3"/>
      <c r="G266" s="3"/>
      <c r="H266" s="3"/>
      <c r="I266" s="3"/>
      <c r="J266" s="3"/>
    </row>
    <row r="267" ht="15.75" customHeight="1">
      <c r="A267" s="3"/>
      <c r="B267" s="3"/>
      <c r="C267" s="3"/>
      <c r="D267" s="3"/>
      <c r="E267" s="3"/>
      <c r="F267" s="3"/>
      <c r="G267" s="3"/>
      <c r="H267" s="3"/>
      <c r="I267" s="3"/>
      <c r="J267" s="3"/>
    </row>
    <row r="268" ht="15.75" customHeight="1">
      <c r="A268" s="3"/>
      <c r="B268" s="3"/>
      <c r="C268" s="3"/>
      <c r="D268" s="3"/>
      <c r="E268" s="3"/>
      <c r="F268" s="3"/>
      <c r="G268" s="3"/>
      <c r="H268" s="3"/>
      <c r="I268" s="3"/>
      <c r="J268" s="3"/>
    </row>
    <row r="269" ht="15.75" customHeight="1">
      <c r="A269" s="3"/>
      <c r="B269" s="3"/>
      <c r="C269" s="3"/>
      <c r="D269" s="3"/>
      <c r="E269" s="3"/>
      <c r="F269" s="3"/>
      <c r="G269" s="3"/>
      <c r="H269" s="3"/>
      <c r="I269" s="3"/>
      <c r="J269" s="3"/>
    </row>
    <row r="270" ht="15.75" customHeight="1">
      <c r="A270" s="3"/>
      <c r="B270" s="3"/>
      <c r="C270" s="3"/>
      <c r="D270" s="3"/>
      <c r="E270" s="3"/>
      <c r="F270" s="3"/>
      <c r="G270" s="3"/>
      <c r="H270" s="3"/>
      <c r="I270" s="3"/>
      <c r="J270" s="3"/>
    </row>
    <row r="271" ht="15.75" customHeight="1">
      <c r="A271" s="3"/>
      <c r="B271" s="3"/>
      <c r="C271" s="3"/>
      <c r="D271" s="3"/>
      <c r="E271" s="3"/>
      <c r="F271" s="3"/>
      <c r="G271" s="3"/>
      <c r="H271" s="3"/>
      <c r="I271" s="3"/>
      <c r="J271" s="3"/>
    </row>
    <row r="272" ht="15.75" customHeight="1">
      <c r="A272" s="3"/>
      <c r="B272" s="3"/>
      <c r="C272" s="3"/>
      <c r="D272" s="3"/>
      <c r="E272" s="3"/>
      <c r="F272" s="3"/>
      <c r="G272" s="3"/>
      <c r="H272" s="3"/>
      <c r="I272" s="3"/>
      <c r="J272" s="3"/>
    </row>
    <row r="273" ht="15.75" customHeight="1">
      <c r="A273" s="3"/>
      <c r="B273" s="3"/>
      <c r="C273" s="3"/>
      <c r="D273" s="3"/>
      <c r="E273" s="3"/>
      <c r="F273" s="3"/>
      <c r="G273" s="3"/>
      <c r="H273" s="3"/>
      <c r="I273" s="3"/>
      <c r="J273" s="3"/>
    </row>
    <row r="274" ht="15.75" customHeight="1">
      <c r="A274" s="3"/>
      <c r="B274" s="3"/>
      <c r="C274" s="3"/>
      <c r="D274" s="3"/>
      <c r="E274" s="3"/>
      <c r="F274" s="3"/>
      <c r="G274" s="3"/>
      <c r="H274" s="3"/>
      <c r="I274" s="3"/>
      <c r="J274" s="3"/>
    </row>
    <row r="275" ht="15.75" customHeight="1">
      <c r="A275" s="3"/>
      <c r="B275" s="3"/>
      <c r="C275" s="3"/>
      <c r="D275" s="3"/>
      <c r="E275" s="3"/>
      <c r="F275" s="3"/>
      <c r="G275" s="3"/>
      <c r="H275" s="3"/>
      <c r="I275" s="3"/>
      <c r="J275" s="3"/>
    </row>
    <row r="276" ht="15.75" customHeight="1">
      <c r="A276" s="3"/>
      <c r="B276" s="3"/>
      <c r="C276" s="3"/>
      <c r="D276" s="3"/>
      <c r="E276" s="3"/>
      <c r="F276" s="3"/>
      <c r="G276" s="3"/>
      <c r="H276" s="3"/>
      <c r="I276" s="3"/>
      <c r="J276" s="3"/>
    </row>
    <row r="277" ht="15.75" customHeight="1">
      <c r="A277" s="3"/>
      <c r="B277" s="3"/>
      <c r="C277" s="3"/>
      <c r="D277" s="3"/>
      <c r="E277" s="3"/>
      <c r="F277" s="3"/>
      <c r="G277" s="3"/>
      <c r="H277" s="3"/>
      <c r="I277" s="3"/>
      <c r="J277" s="3"/>
    </row>
    <row r="278" ht="15.75" customHeight="1">
      <c r="A278" s="3"/>
      <c r="B278" s="3"/>
      <c r="C278" s="3"/>
      <c r="D278" s="3"/>
      <c r="E278" s="3"/>
      <c r="F278" s="3"/>
      <c r="G278" s="3"/>
      <c r="H278" s="3"/>
      <c r="I278" s="3"/>
      <c r="J278" s="3"/>
    </row>
    <row r="279" ht="15.75" customHeight="1">
      <c r="A279" s="3"/>
      <c r="B279" s="3"/>
      <c r="C279" s="3"/>
      <c r="D279" s="3"/>
      <c r="E279" s="3"/>
      <c r="F279" s="3"/>
      <c r="G279" s="3"/>
      <c r="H279" s="3"/>
      <c r="I279" s="3"/>
      <c r="J279" s="3"/>
    </row>
    <row r="280" ht="15.75" customHeight="1">
      <c r="A280" s="3"/>
      <c r="B280" s="3"/>
      <c r="C280" s="3"/>
      <c r="D280" s="3"/>
      <c r="E280" s="3"/>
      <c r="F280" s="3"/>
      <c r="G280" s="3"/>
      <c r="H280" s="3"/>
      <c r="I280" s="3"/>
      <c r="J280" s="3"/>
    </row>
    <row r="281" ht="15.75" customHeight="1">
      <c r="A281" s="3"/>
      <c r="B281" s="3"/>
      <c r="C281" s="3"/>
      <c r="D281" s="3"/>
      <c r="E281" s="3"/>
      <c r="F281" s="3"/>
      <c r="G281" s="3"/>
      <c r="H281" s="3"/>
      <c r="I281" s="3"/>
      <c r="J281" s="3"/>
    </row>
    <row r="282" ht="15.75" customHeight="1">
      <c r="A282" s="3"/>
      <c r="B282" s="3"/>
      <c r="C282" s="3"/>
      <c r="D282" s="3"/>
      <c r="E282" s="3"/>
      <c r="F282" s="3"/>
      <c r="G282" s="3"/>
      <c r="H282" s="3"/>
      <c r="I282" s="3"/>
      <c r="J282" s="3"/>
    </row>
    <row r="283" ht="15.75" customHeight="1">
      <c r="A283" s="3"/>
      <c r="B283" s="3"/>
      <c r="C283" s="3"/>
      <c r="D283" s="3"/>
      <c r="E283" s="3"/>
      <c r="F283" s="3"/>
      <c r="G283" s="3"/>
      <c r="H283" s="3"/>
      <c r="I283" s="3"/>
      <c r="J283" s="3"/>
    </row>
    <row r="284" ht="15.75" customHeight="1">
      <c r="A284" s="3"/>
      <c r="B284" s="3"/>
      <c r="C284" s="3"/>
      <c r="D284" s="3"/>
      <c r="E284" s="3"/>
      <c r="F284" s="3"/>
      <c r="G284" s="3"/>
      <c r="H284" s="3"/>
      <c r="I284" s="3"/>
      <c r="J284" s="3"/>
    </row>
    <row r="285" ht="15.75" customHeight="1">
      <c r="A285" s="3"/>
      <c r="B285" s="3"/>
      <c r="C285" s="3"/>
      <c r="D285" s="3"/>
      <c r="E285" s="3"/>
      <c r="F285" s="3"/>
      <c r="G285" s="3"/>
      <c r="H285" s="3"/>
      <c r="I285" s="3"/>
      <c r="J285" s="3"/>
    </row>
    <row r="286" ht="15.75" customHeight="1">
      <c r="A286" s="3"/>
      <c r="B286" s="3"/>
      <c r="C286" s="3"/>
      <c r="D286" s="3"/>
      <c r="E286" s="3"/>
      <c r="F286" s="3"/>
      <c r="G286" s="3"/>
      <c r="H286" s="3"/>
      <c r="I286" s="3"/>
      <c r="J286" s="3"/>
    </row>
    <row r="287" ht="15.75" customHeight="1">
      <c r="A287" s="3"/>
      <c r="B287" s="3"/>
      <c r="C287" s="3"/>
      <c r="D287" s="3"/>
      <c r="E287" s="3"/>
      <c r="F287" s="3"/>
      <c r="G287" s="3"/>
      <c r="H287" s="3"/>
      <c r="I287" s="3"/>
      <c r="J287" s="3"/>
    </row>
    <row r="288" ht="15.75" customHeight="1">
      <c r="A288" s="3"/>
      <c r="B288" s="3"/>
      <c r="C288" s="3"/>
      <c r="D288" s="3"/>
      <c r="E288" s="3"/>
      <c r="F288" s="3"/>
      <c r="G288" s="3"/>
      <c r="H288" s="3"/>
      <c r="I288" s="3"/>
      <c r="J288" s="3"/>
    </row>
    <row r="289" ht="15.75" customHeight="1">
      <c r="A289" s="3"/>
      <c r="B289" s="3"/>
      <c r="C289" s="3"/>
      <c r="D289" s="3"/>
      <c r="E289" s="3"/>
      <c r="F289" s="3"/>
      <c r="G289" s="3"/>
      <c r="H289" s="3"/>
      <c r="I289" s="3"/>
      <c r="J289" s="3"/>
    </row>
    <row r="290" ht="15.75" customHeight="1">
      <c r="A290" s="3"/>
      <c r="B290" s="3"/>
      <c r="C290" s="3"/>
      <c r="D290" s="3"/>
      <c r="E290" s="3"/>
      <c r="F290" s="3"/>
      <c r="G290" s="3"/>
      <c r="H290" s="3"/>
      <c r="I290" s="3"/>
      <c r="J290" s="3"/>
    </row>
    <row r="291" ht="15.75" customHeight="1">
      <c r="A291" s="3"/>
      <c r="B291" s="3"/>
      <c r="C291" s="3"/>
      <c r="D291" s="3"/>
      <c r="E291" s="3"/>
      <c r="F291" s="3"/>
      <c r="G291" s="3"/>
      <c r="H291" s="3"/>
      <c r="I291" s="3"/>
      <c r="J291" s="3"/>
    </row>
    <row r="292" ht="15.75" customHeight="1">
      <c r="A292" s="3"/>
      <c r="B292" s="3"/>
      <c r="C292" s="3"/>
      <c r="D292" s="3"/>
      <c r="E292" s="3"/>
      <c r="F292" s="3"/>
      <c r="G292" s="3"/>
      <c r="H292" s="3"/>
      <c r="I292" s="3"/>
      <c r="J292" s="3"/>
    </row>
    <row r="293" ht="15.75" customHeight="1">
      <c r="A293" s="3"/>
      <c r="B293" s="3"/>
      <c r="C293" s="3"/>
      <c r="D293" s="3"/>
      <c r="E293" s="3"/>
      <c r="F293" s="3"/>
      <c r="G293" s="3"/>
      <c r="H293" s="3"/>
      <c r="I293" s="3"/>
      <c r="J293" s="3"/>
    </row>
    <row r="294" ht="15.75" customHeight="1">
      <c r="A294" s="3"/>
      <c r="B294" s="3"/>
      <c r="C294" s="3"/>
      <c r="D294" s="3"/>
      <c r="E294" s="3"/>
      <c r="F294" s="3"/>
      <c r="G294" s="3"/>
      <c r="H294" s="3"/>
      <c r="I294" s="3"/>
      <c r="J294" s="3"/>
    </row>
    <row r="295" ht="15.75" customHeight="1">
      <c r="A295" s="3"/>
      <c r="B295" s="3"/>
      <c r="C295" s="3"/>
      <c r="D295" s="3"/>
      <c r="E295" s="3"/>
      <c r="F295" s="3"/>
      <c r="G295" s="3"/>
      <c r="H295" s="3"/>
      <c r="I295" s="3"/>
      <c r="J295" s="3"/>
    </row>
    <row r="296" ht="15.75" customHeight="1">
      <c r="A296" s="3"/>
      <c r="B296" s="3"/>
      <c r="C296" s="3"/>
      <c r="D296" s="3"/>
      <c r="E296" s="3"/>
      <c r="F296" s="3"/>
      <c r="G296" s="3"/>
      <c r="H296" s="3"/>
      <c r="I296" s="3"/>
      <c r="J296" s="3"/>
    </row>
    <row r="297" ht="15.75" customHeight="1">
      <c r="A297" s="3"/>
      <c r="B297" s="3"/>
      <c r="C297" s="3"/>
      <c r="D297" s="3"/>
      <c r="E297" s="3"/>
      <c r="F297" s="3"/>
      <c r="G297" s="3"/>
      <c r="H297" s="3"/>
      <c r="I297" s="3"/>
      <c r="J297" s="3"/>
    </row>
    <row r="298" ht="15.75" customHeight="1">
      <c r="A298" s="3"/>
      <c r="B298" s="3"/>
      <c r="C298" s="3"/>
      <c r="D298" s="3"/>
      <c r="E298" s="3"/>
      <c r="F298" s="3"/>
      <c r="G298" s="3"/>
      <c r="H298" s="3"/>
      <c r="I298" s="3"/>
      <c r="J298" s="3"/>
    </row>
    <row r="299" ht="15.75" customHeight="1">
      <c r="A299" s="3"/>
      <c r="B299" s="3"/>
      <c r="C299" s="3"/>
      <c r="D299" s="3"/>
      <c r="E299" s="3"/>
      <c r="F299" s="3"/>
      <c r="G299" s="3"/>
      <c r="H299" s="3"/>
      <c r="I299" s="3"/>
      <c r="J299" s="3"/>
    </row>
    <row r="300" ht="15.75" customHeight="1">
      <c r="A300" s="3"/>
      <c r="B300" s="3"/>
      <c r="C300" s="3"/>
      <c r="D300" s="3"/>
      <c r="E300" s="3"/>
      <c r="F300" s="3"/>
      <c r="G300" s="3"/>
      <c r="H300" s="3"/>
      <c r="I300" s="3"/>
      <c r="J300" s="3"/>
    </row>
    <row r="301" ht="15.75" customHeight="1">
      <c r="A301" s="3"/>
      <c r="B301" s="3"/>
      <c r="C301" s="3"/>
      <c r="D301" s="3"/>
      <c r="E301" s="3"/>
      <c r="F301" s="3"/>
      <c r="G301" s="3"/>
      <c r="H301" s="3"/>
      <c r="I301" s="3"/>
      <c r="J301" s="3"/>
    </row>
    <row r="302" ht="15.75" customHeight="1">
      <c r="A302" s="3"/>
      <c r="B302" s="3"/>
      <c r="C302" s="3"/>
      <c r="D302" s="3"/>
      <c r="E302" s="3"/>
      <c r="F302" s="3"/>
      <c r="G302" s="3"/>
      <c r="H302" s="3"/>
      <c r="I302" s="3"/>
      <c r="J302" s="3"/>
    </row>
    <row r="303" ht="15.75" customHeight="1">
      <c r="A303" s="3"/>
      <c r="B303" s="3"/>
      <c r="C303" s="3"/>
      <c r="D303" s="3"/>
      <c r="E303" s="3"/>
      <c r="F303" s="3"/>
      <c r="G303" s="3"/>
      <c r="H303" s="3"/>
      <c r="I303" s="3"/>
      <c r="J303" s="3"/>
    </row>
    <row r="304" ht="15.75" customHeight="1">
      <c r="A304" s="3"/>
      <c r="B304" s="3"/>
      <c r="C304" s="3"/>
      <c r="D304" s="3"/>
      <c r="E304" s="3"/>
      <c r="F304" s="3"/>
      <c r="G304" s="3"/>
      <c r="H304" s="3"/>
      <c r="I304" s="3"/>
      <c r="J304" s="3"/>
    </row>
    <row r="305" ht="15.75" customHeight="1">
      <c r="A305" s="3"/>
      <c r="B305" s="3"/>
      <c r="C305" s="3"/>
      <c r="D305" s="3"/>
      <c r="E305" s="3"/>
      <c r="F305" s="3"/>
      <c r="G305" s="3"/>
      <c r="H305" s="3"/>
      <c r="I305" s="3"/>
      <c r="J305" s="3"/>
    </row>
    <row r="306" ht="15.75" customHeight="1">
      <c r="A306" s="3"/>
      <c r="B306" s="3"/>
      <c r="C306" s="3"/>
      <c r="D306" s="3"/>
      <c r="E306" s="3"/>
      <c r="F306" s="3"/>
      <c r="G306" s="3"/>
      <c r="H306" s="3"/>
      <c r="I306" s="3"/>
      <c r="J306" s="3"/>
    </row>
    <row r="307" ht="15.75" customHeight="1">
      <c r="A307" s="3"/>
      <c r="B307" s="3"/>
      <c r="C307" s="3"/>
      <c r="D307" s="3"/>
      <c r="E307" s="3"/>
      <c r="F307" s="3"/>
      <c r="G307" s="3"/>
      <c r="H307" s="3"/>
      <c r="I307" s="3"/>
      <c r="J307" s="3"/>
    </row>
    <row r="308" ht="15.75" customHeight="1">
      <c r="A308" s="3"/>
      <c r="B308" s="3"/>
      <c r="C308" s="3"/>
      <c r="D308" s="3"/>
      <c r="E308" s="3"/>
      <c r="F308" s="3"/>
      <c r="G308" s="3"/>
      <c r="H308" s="3"/>
      <c r="I308" s="3"/>
      <c r="J308" s="3"/>
    </row>
    <row r="309" ht="15.75" customHeight="1">
      <c r="A309" s="3"/>
      <c r="B309" s="3"/>
      <c r="C309" s="3"/>
      <c r="D309" s="3"/>
      <c r="E309" s="3"/>
      <c r="F309" s="3"/>
      <c r="G309" s="3"/>
      <c r="H309" s="3"/>
      <c r="I309" s="3"/>
      <c r="J309" s="3"/>
    </row>
    <row r="310" ht="15.75" customHeight="1">
      <c r="A310" s="3"/>
      <c r="B310" s="3"/>
      <c r="C310" s="3"/>
      <c r="D310" s="3"/>
      <c r="E310" s="3"/>
      <c r="F310" s="3"/>
      <c r="G310" s="3"/>
      <c r="H310" s="3"/>
      <c r="I310" s="3"/>
      <c r="J310" s="3"/>
    </row>
    <row r="311" ht="15.75" customHeight="1">
      <c r="A311" s="3"/>
      <c r="B311" s="3"/>
      <c r="C311" s="3"/>
      <c r="D311" s="3"/>
      <c r="E311" s="3"/>
      <c r="F311" s="3"/>
      <c r="G311" s="3"/>
      <c r="H311" s="3"/>
      <c r="I311" s="3"/>
      <c r="J311" s="3"/>
    </row>
    <row r="312" ht="15.75" customHeight="1">
      <c r="A312" s="3"/>
      <c r="B312" s="3"/>
      <c r="C312" s="3"/>
      <c r="D312" s="3"/>
      <c r="E312" s="3"/>
      <c r="F312" s="3"/>
      <c r="G312" s="3"/>
      <c r="H312" s="3"/>
      <c r="I312" s="3"/>
      <c r="J312" s="3"/>
    </row>
    <row r="313" ht="15.75" customHeight="1">
      <c r="A313" s="3"/>
      <c r="B313" s="3"/>
      <c r="C313" s="3"/>
      <c r="D313" s="3"/>
      <c r="E313" s="3"/>
      <c r="F313" s="3"/>
      <c r="G313" s="3"/>
      <c r="H313" s="3"/>
      <c r="I313" s="3"/>
      <c r="J313" s="3"/>
    </row>
    <row r="314" ht="15.75" customHeight="1">
      <c r="A314" s="3"/>
      <c r="B314" s="3"/>
      <c r="C314" s="3"/>
      <c r="D314" s="3"/>
      <c r="E314" s="3"/>
      <c r="F314" s="3"/>
      <c r="G314" s="3"/>
      <c r="H314" s="3"/>
      <c r="I314" s="3"/>
      <c r="J314" s="3"/>
    </row>
    <row r="315" ht="15.75" customHeight="1">
      <c r="A315" s="3"/>
      <c r="B315" s="3"/>
      <c r="C315" s="3"/>
      <c r="D315" s="3"/>
      <c r="E315" s="3"/>
      <c r="F315" s="3"/>
      <c r="G315" s="3"/>
      <c r="H315" s="3"/>
      <c r="I315" s="3"/>
      <c r="J315" s="3"/>
    </row>
    <row r="316" ht="15.75" customHeight="1">
      <c r="A316" s="3"/>
      <c r="B316" s="3"/>
      <c r="C316" s="3"/>
      <c r="D316" s="3"/>
      <c r="E316" s="3"/>
      <c r="F316" s="3"/>
      <c r="G316" s="3"/>
      <c r="H316" s="3"/>
      <c r="I316" s="3"/>
      <c r="J316" s="3"/>
    </row>
    <row r="317" ht="15.75" customHeight="1">
      <c r="A317" s="3"/>
      <c r="B317" s="3"/>
      <c r="C317" s="3"/>
      <c r="D317" s="3"/>
      <c r="E317" s="3"/>
      <c r="F317" s="3"/>
      <c r="G317" s="3"/>
      <c r="H317" s="3"/>
      <c r="I317" s="3"/>
      <c r="J317" s="3"/>
    </row>
    <row r="318" ht="15.75" customHeight="1">
      <c r="A318" s="3"/>
      <c r="B318" s="3"/>
      <c r="C318" s="3"/>
      <c r="D318" s="3"/>
      <c r="E318" s="3"/>
      <c r="F318" s="3"/>
      <c r="G318" s="3"/>
      <c r="H318" s="3"/>
      <c r="I318" s="3"/>
      <c r="J318" s="3"/>
    </row>
    <row r="319" ht="15.75" customHeight="1">
      <c r="A319" s="3"/>
      <c r="B319" s="3"/>
      <c r="C319" s="3"/>
      <c r="D319" s="3"/>
      <c r="E319" s="3"/>
      <c r="F319" s="3"/>
      <c r="G319" s="3"/>
      <c r="H319" s="3"/>
      <c r="I319" s="3"/>
      <c r="J319" s="3"/>
    </row>
    <row r="320" ht="15.75" customHeight="1">
      <c r="A320" s="3"/>
      <c r="B320" s="3"/>
      <c r="C320" s="3"/>
      <c r="D320" s="3"/>
      <c r="E320" s="3"/>
      <c r="F320" s="3"/>
      <c r="G320" s="3"/>
      <c r="H320" s="3"/>
      <c r="I320" s="3"/>
      <c r="J320" s="3"/>
    </row>
    <row r="321" ht="15.75" customHeight="1">
      <c r="A321" s="3"/>
      <c r="B321" s="3"/>
      <c r="C321" s="3"/>
      <c r="D321" s="3"/>
      <c r="E321" s="3"/>
      <c r="F321" s="3"/>
      <c r="G321" s="3"/>
      <c r="H321" s="3"/>
      <c r="I321" s="3"/>
      <c r="J321" s="3"/>
    </row>
    <row r="322" ht="15.75" customHeight="1">
      <c r="A322" s="3"/>
      <c r="B322" s="3"/>
      <c r="C322" s="3"/>
      <c r="D322" s="3"/>
      <c r="E322" s="3"/>
      <c r="F322" s="3"/>
      <c r="G322" s="3"/>
      <c r="H322" s="3"/>
      <c r="I322" s="3"/>
      <c r="J322" s="3"/>
    </row>
    <row r="323" ht="15.75" customHeight="1">
      <c r="A323" s="3"/>
      <c r="B323" s="3"/>
      <c r="C323" s="3"/>
      <c r="D323" s="3"/>
      <c r="E323" s="3"/>
      <c r="F323" s="3"/>
      <c r="G323" s="3"/>
      <c r="H323" s="3"/>
      <c r="I323" s="3"/>
      <c r="J323" s="3"/>
    </row>
    <row r="324" ht="15.75" customHeight="1">
      <c r="A324" s="3"/>
      <c r="B324" s="3"/>
      <c r="C324" s="3"/>
      <c r="D324" s="3"/>
      <c r="E324" s="3"/>
      <c r="F324" s="3"/>
      <c r="G324" s="3"/>
      <c r="H324" s="3"/>
      <c r="I324" s="3"/>
      <c r="J324" s="3"/>
    </row>
    <row r="325" ht="15.75" customHeight="1">
      <c r="A325" s="3"/>
      <c r="B325" s="3"/>
      <c r="C325" s="3"/>
      <c r="D325" s="3"/>
      <c r="E325" s="3"/>
      <c r="F325" s="3"/>
      <c r="G325" s="3"/>
      <c r="H325" s="3"/>
      <c r="I325" s="3"/>
      <c r="J325" s="3"/>
    </row>
    <row r="326" ht="15.75" customHeight="1">
      <c r="A326" s="3"/>
      <c r="B326" s="3"/>
      <c r="C326" s="3"/>
      <c r="D326" s="3"/>
      <c r="E326" s="3"/>
      <c r="F326" s="3"/>
      <c r="G326" s="3"/>
      <c r="H326" s="3"/>
      <c r="I326" s="3"/>
      <c r="J326" s="3"/>
    </row>
    <row r="327" ht="15.75" customHeight="1">
      <c r="A327" s="3"/>
      <c r="B327" s="3"/>
      <c r="C327" s="3"/>
      <c r="D327" s="3"/>
      <c r="E327" s="3"/>
      <c r="F327" s="3"/>
      <c r="G327" s="3"/>
      <c r="H327" s="3"/>
      <c r="I327" s="3"/>
      <c r="J327" s="3"/>
    </row>
    <row r="328" ht="15.75" customHeight="1">
      <c r="A328" s="3"/>
      <c r="B328" s="3"/>
      <c r="C328" s="3"/>
      <c r="D328" s="3"/>
      <c r="E328" s="3"/>
      <c r="F328" s="3"/>
      <c r="G328" s="3"/>
      <c r="H328" s="3"/>
      <c r="I328" s="3"/>
      <c r="J328" s="3"/>
    </row>
    <row r="329" ht="15.75" customHeight="1">
      <c r="A329" s="3"/>
      <c r="B329" s="3"/>
      <c r="C329" s="3"/>
      <c r="D329" s="3"/>
      <c r="E329" s="3"/>
      <c r="F329" s="3"/>
      <c r="G329" s="3"/>
      <c r="H329" s="3"/>
      <c r="I329" s="3"/>
      <c r="J329" s="3"/>
    </row>
    <row r="330" ht="15.75" customHeight="1">
      <c r="A330" s="3"/>
      <c r="B330" s="3"/>
      <c r="C330" s="3"/>
      <c r="D330" s="3"/>
      <c r="E330" s="3"/>
      <c r="F330" s="3"/>
      <c r="G330" s="3"/>
      <c r="H330" s="3"/>
      <c r="I330" s="3"/>
      <c r="J330" s="3"/>
    </row>
    <row r="331" ht="15.75" customHeight="1">
      <c r="A331" s="3"/>
      <c r="B331" s="3"/>
      <c r="C331" s="3"/>
      <c r="D331" s="3"/>
      <c r="E331" s="3"/>
      <c r="F331" s="3"/>
      <c r="G331" s="3"/>
      <c r="H331" s="3"/>
      <c r="I331" s="3"/>
      <c r="J331" s="3"/>
    </row>
    <row r="332" ht="15.75" customHeight="1">
      <c r="A332" s="3"/>
      <c r="B332" s="3"/>
      <c r="C332" s="3"/>
      <c r="D332" s="3"/>
      <c r="E332" s="3"/>
      <c r="F332" s="3"/>
      <c r="G332" s="3"/>
      <c r="H332" s="3"/>
      <c r="I332" s="3"/>
      <c r="J332" s="3"/>
    </row>
    <row r="333" ht="15.75" customHeight="1">
      <c r="A333" s="3"/>
      <c r="B333" s="3"/>
      <c r="C333" s="3"/>
      <c r="D333" s="3"/>
      <c r="E333" s="3"/>
      <c r="F333" s="3"/>
      <c r="G333" s="3"/>
      <c r="H333" s="3"/>
      <c r="I333" s="3"/>
      <c r="J333" s="3"/>
    </row>
    <row r="334" ht="15.75" customHeight="1">
      <c r="A334" s="3"/>
      <c r="B334" s="3"/>
      <c r="C334" s="3"/>
      <c r="D334" s="3"/>
      <c r="E334" s="3"/>
      <c r="F334" s="3"/>
      <c r="G334" s="3"/>
      <c r="H334" s="3"/>
      <c r="I334" s="3"/>
      <c r="J334" s="3"/>
    </row>
    <row r="335" ht="15.75" customHeight="1">
      <c r="A335" s="3"/>
      <c r="B335" s="3"/>
      <c r="C335" s="3"/>
      <c r="D335" s="3"/>
      <c r="E335" s="3"/>
      <c r="F335" s="3"/>
      <c r="G335" s="3"/>
      <c r="H335" s="3"/>
      <c r="I335" s="3"/>
      <c r="J335" s="3"/>
    </row>
    <row r="336" ht="15.75" customHeight="1">
      <c r="A336" s="3"/>
      <c r="B336" s="3"/>
      <c r="C336" s="3"/>
      <c r="D336" s="3"/>
      <c r="E336" s="3"/>
      <c r="F336" s="3"/>
      <c r="G336" s="3"/>
      <c r="H336" s="3"/>
      <c r="I336" s="3"/>
      <c r="J336" s="3"/>
    </row>
    <row r="337" ht="15.75" customHeight="1">
      <c r="A337" s="3"/>
      <c r="B337" s="3"/>
      <c r="C337" s="3"/>
      <c r="D337" s="3"/>
      <c r="E337" s="3"/>
      <c r="F337" s="3"/>
      <c r="G337" s="3"/>
      <c r="H337" s="3"/>
      <c r="I337" s="3"/>
      <c r="J337" s="3"/>
    </row>
    <row r="338" ht="15.75" customHeight="1">
      <c r="A338" s="3"/>
      <c r="B338" s="3"/>
      <c r="C338" s="3"/>
      <c r="D338" s="3"/>
      <c r="E338" s="3"/>
      <c r="F338" s="3"/>
      <c r="G338" s="3"/>
      <c r="H338" s="3"/>
      <c r="I338" s="3"/>
      <c r="J338" s="3"/>
    </row>
    <row r="339" ht="15.75" customHeight="1">
      <c r="A339" s="3"/>
      <c r="B339" s="3"/>
      <c r="C339" s="3"/>
      <c r="D339" s="3"/>
      <c r="E339" s="3"/>
      <c r="F339" s="3"/>
      <c r="G339" s="3"/>
      <c r="H339" s="3"/>
      <c r="I339" s="3"/>
      <c r="J339" s="3"/>
    </row>
    <row r="340" ht="15.75" customHeight="1">
      <c r="A340" s="3"/>
      <c r="B340" s="3"/>
      <c r="C340" s="3"/>
      <c r="D340" s="3"/>
      <c r="E340" s="3"/>
      <c r="F340" s="3"/>
      <c r="G340" s="3"/>
      <c r="H340" s="3"/>
      <c r="I340" s="3"/>
      <c r="J340" s="3"/>
    </row>
    <row r="341" ht="15.75" customHeight="1">
      <c r="A341" s="3"/>
      <c r="B341" s="3"/>
      <c r="C341" s="3"/>
      <c r="D341" s="3"/>
      <c r="E341" s="3"/>
      <c r="F341" s="3"/>
      <c r="G341" s="3"/>
      <c r="H341" s="3"/>
      <c r="I341" s="3"/>
      <c r="J341" s="3"/>
    </row>
    <row r="342" ht="15.75" customHeight="1">
      <c r="A342" s="3"/>
      <c r="B342" s="3"/>
      <c r="C342" s="3"/>
      <c r="D342" s="3"/>
      <c r="E342" s="3"/>
      <c r="F342" s="3"/>
      <c r="G342" s="3"/>
      <c r="H342" s="3"/>
      <c r="I342" s="3"/>
      <c r="J342" s="3"/>
    </row>
    <row r="343" ht="15.75" customHeight="1">
      <c r="A343" s="3"/>
      <c r="B343" s="3"/>
      <c r="C343" s="3"/>
      <c r="D343" s="3"/>
      <c r="E343" s="3"/>
      <c r="F343" s="3"/>
      <c r="G343" s="3"/>
      <c r="H343" s="3"/>
      <c r="I343" s="3"/>
      <c r="J343" s="3"/>
    </row>
    <row r="344" ht="15.75" customHeight="1">
      <c r="A344" s="3"/>
      <c r="B344" s="3"/>
      <c r="C344" s="3"/>
      <c r="D344" s="3"/>
      <c r="E344" s="3"/>
      <c r="F344" s="3"/>
      <c r="G344" s="3"/>
      <c r="H344" s="3"/>
      <c r="I344" s="3"/>
      <c r="J344" s="3"/>
    </row>
    <row r="345" ht="15.75" customHeight="1">
      <c r="A345" s="3"/>
      <c r="B345" s="3"/>
      <c r="C345" s="3"/>
      <c r="D345" s="3"/>
      <c r="E345" s="3"/>
      <c r="F345" s="3"/>
      <c r="G345" s="3"/>
      <c r="H345" s="3"/>
      <c r="I345" s="3"/>
      <c r="J345" s="3"/>
    </row>
    <row r="346" ht="15.75" customHeight="1">
      <c r="A346" s="3"/>
      <c r="B346" s="3"/>
      <c r="C346" s="3"/>
      <c r="D346" s="3"/>
      <c r="E346" s="3"/>
      <c r="F346" s="3"/>
      <c r="G346" s="3"/>
      <c r="H346" s="3"/>
      <c r="I346" s="3"/>
      <c r="J346" s="3"/>
    </row>
    <row r="347" ht="15.75" customHeight="1">
      <c r="A347" s="3"/>
      <c r="B347" s="3"/>
      <c r="C347" s="3"/>
      <c r="D347" s="3"/>
      <c r="E347" s="3"/>
      <c r="F347" s="3"/>
      <c r="G347" s="3"/>
      <c r="H347" s="3"/>
      <c r="I347" s="3"/>
      <c r="J347" s="3"/>
    </row>
    <row r="348" ht="15.75" customHeight="1">
      <c r="A348" s="3"/>
      <c r="B348" s="3"/>
      <c r="C348" s="3"/>
      <c r="D348" s="3"/>
      <c r="E348" s="3"/>
      <c r="F348" s="3"/>
      <c r="G348" s="3"/>
      <c r="H348" s="3"/>
      <c r="I348" s="3"/>
      <c r="J348" s="3"/>
    </row>
    <row r="349" ht="15.75" customHeight="1">
      <c r="A349" s="3"/>
      <c r="B349" s="3"/>
      <c r="C349" s="3"/>
      <c r="D349" s="3"/>
      <c r="E349" s="3"/>
      <c r="F349" s="3"/>
      <c r="G349" s="3"/>
      <c r="H349" s="3"/>
      <c r="I349" s="3"/>
      <c r="J349" s="3"/>
    </row>
    <row r="350" ht="15.75" customHeight="1">
      <c r="A350" s="3"/>
      <c r="B350" s="3"/>
      <c r="C350" s="3"/>
      <c r="D350" s="3"/>
      <c r="E350" s="3"/>
      <c r="F350" s="3"/>
      <c r="G350" s="3"/>
      <c r="H350" s="3"/>
      <c r="I350" s="3"/>
      <c r="J350" s="3"/>
    </row>
    <row r="351" ht="15.75" customHeight="1">
      <c r="A351" s="3"/>
      <c r="B351" s="3"/>
      <c r="C351" s="3"/>
      <c r="D351" s="3"/>
      <c r="E351" s="3"/>
      <c r="F351" s="3"/>
      <c r="G351" s="3"/>
      <c r="H351" s="3"/>
      <c r="I351" s="3"/>
      <c r="J351" s="3"/>
    </row>
    <row r="352" ht="15.75" customHeight="1">
      <c r="A352" s="3"/>
      <c r="B352" s="3"/>
      <c r="C352" s="3"/>
      <c r="D352" s="3"/>
      <c r="E352" s="3"/>
      <c r="F352" s="3"/>
      <c r="G352" s="3"/>
      <c r="H352" s="3"/>
      <c r="I352" s="3"/>
      <c r="J352" s="3"/>
    </row>
    <row r="353" ht="15.75" customHeight="1">
      <c r="A353" s="3"/>
      <c r="B353" s="3"/>
      <c r="C353" s="3"/>
      <c r="D353" s="3"/>
      <c r="E353" s="3"/>
      <c r="F353" s="3"/>
      <c r="G353" s="3"/>
      <c r="H353" s="3"/>
      <c r="I353" s="3"/>
      <c r="J353" s="3"/>
    </row>
    <row r="354" ht="15.75" customHeight="1">
      <c r="A354" s="3"/>
      <c r="B354" s="3"/>
      <c r="C354" s="3"/>
      <c r="D354" s="3"/>
      <c r="E354" s="3"/>
      <c r="F354" s="3"/>
      <c r="G354" s="3"/>
      <c r="H354" s="3"/>
      <c r="I354" s="3"/>
      <c r="J354" s="3"/>
    </row>
    <row r="355" ht="15.75" customHeight="1">
      <c r="A355" s="3"/>
      <c r="B355" s="3"/>
      <c r="C355" s="3"/>
      <c r="D355" s="3"/>
      <c r="E355" s="3"/>
      <c r="F355" s="3"/>
      <c r="G355" s="3"/>
      <c r="H355" s="3"/>
      <c r="I355" s="3"/>
      <c r="J355" s="3"/>
    </row>
    <row r="356" ht="15.75" customHeight="1">
      <c r="A356" s="3"/>
      <c r="B356" s="3"/>
      <c r="C356" s="3"/>
      <c r="D356" s="3"/>
      <c r="E356" s="3"/>
      <c r="F356" s="3"/>
      <c r="G356" s="3"/>
      <c r="H356" s="3"/>
      <c r="I356" s="3"/>
      <c r="J356" s="3"/>
    </row>
    <row r="357" ht="15.75" customHeight="1">
      <c r="A357" s="3"/>
      <c r="B357" s="3"/>
      <c r="C357" s="3"/>
      <c r="D357" s="3"/>
      <c r="E357" s="3"/>
      <c r="F357" s="3"/>
      <c r="G357" s="3"/>
      <c r="H357" s="3"/>
      <c r="I357" s="3"/>
      <c r="J357" s="3"/>
    </row>
    <row r="358" ht="15.75" customHeight="1">
      <c r="A358" s="3"/>
      <c r="B358" s="3"/>
      <c r="C358" s="3"/>
      <c r="D358" s="3"/>
      <c r="E358" s="3"/>
      <c r="F358" s="3"/>
      <c r="G358" s="3"/>
      <c r="H358" s="3"/>
      <c r="I358" s="3"/>
      <c r="J358" s="3"/>
    </row>
    <row r="359" ht="15.75" customHeight="1">
      <c r="A359" s="3"/>
      <c r="B359" s="3"/>
      <c r="C359" s="3"/>
      <c r="D359" s="3"/>
      <c r="E359" s="3"/>
      <c r="F359" s="3"/>
      <c r="G359" s="3"/>
      <c r="H359" s="3"/>
      <c r="I359" s="3"/>
      <c r="J359" s="3"/>
    </row>
    <row r="360" ht="15.75" customHeight="1">
      <c r="A360" s="3"/>
      <c r="B360" s="3"/>
      <c r="C360" s="3"/>
      <c r="D360" s="3"/>
      <c r="E360" s="3"/>
      <c r="F360" s="3"/>
      <c r="G360" s="3"/>
      <c r="H360" s="3"/>
      <c r="I360" s="3"/>
      <c r="J360" s="3"/>
    </row>
    <row r="361" ht="15.75" customHeight="1">
      <c r="A361" s="3"/>
      <c r="B361" s="3"/>
      <c r="C361" s="3"/>
      <c r="D361" s="3"/>
      <c r="E361" s="3"/>
      <c r="F361" s="3"/>
      <c r="G361" s="3"/>
      <c r="H361" s="3"/>
      <c r="I361" s="3"/>
      <c r="J361" s="3"/>
    </row>
    <row r="362" ht="15.75" customHeight="1">
      <c r="A362" s="3"/>
      <c r="B362" s="3"/>
      <c r="C362" s="3"/>
      <c r="D362" s="3"/>
      <c r="E362" s="3"/>
      <c r="F362" s="3"/>
      <c r="G362" s="3"/>
      <c r="H362" s="3"/>
      <c r="I362" s="3"/>
      <c r="J362" s="3"/>
    </row>
    <row r="363" ht="15.75" customHeight="1">
      <c r="A363" s="3"/>
      <c r="B363" s="3"/>
      <c r="C363" s="3"/>
      <c r="D363" s="3"/>
      <c r="E363" s="3"/>
      <c r="F363" s="3"/>
      <c r="G363" s="3"/>
      <c r="H363" s="3"/>
      <c r="I363" s="3"/>
      <c r="J363" s="3"/>
    </row>
    <row r="364" ht="15.75" customHeight="1">
      <c r="A364" s="3"/>
      <c r="B364" s="3"/>
      <c r="C364" s="3"/>
      <c r="D364" s="3"/>
      <c r="E364" s="3"/>
      <c r="F364" s="3"/>
      <c r="G364" s="3"/>
      <c r="H364" s="3"/>
      <c r="I364" s="3"/>
      <c r="J364" s="3"/>
    </row>
    <row r="365" ht="15.75" customHeight="1">
      <c r="A365" s="3"/>
      <c r="B365" s="3"/>
      <c r="C365" s="3"/>
      <c r="D365" s="3"/>
      <c r="E365" s="3"/>
      <c r="F365" s="3"/>
      <c r="G365" s="3"/>
      <c r="H365" s="3"/>
      <c r="I365" s="3"/>
      <c r="J365" s="3"/>
    </row>
    <row r="366" ht="15.75" customHeight="1">
      <c r="A366" s="3"/>
      <c r="B366" s="3"/>
      <c r="C366" s="3"/>
      <c r="D366" s="3"/>
      <c r="E366" s="3"/>
      <c r="F366" s="3"/>
      <c r="G366" s="3"/>
      <c r="H366" s="3"/>
      <c r="I366" s="3"/>
      <c r="J366" s="3"/>
    </row>
    <row r="367" ht="15.75" customHeight="1">
      <c r="A367" s="3"/>
      <c r="B367" s="3"/>
      <c r="C367" s="3"/>
      <c r="D367" s="3"/>
      <c r="E367" s="3"/>
      <c r="F367" s="3"/>
      <c r="G367" s="3"/>
      <c r="H367" s="3"/>
      <c r="I367" s="3"/>
      <c r="J367" s="3"/>
    </row>
    <row r="368" ht="15.75" customHeight="1">
      <c r="A368" s="3"/>
      <c r="B368" s="3"/>
      <c r="C368" s="3"/>
      <c r="D368" s="3"/>
      <c r="E368" s="3"/>
      <c r="F368" s="3"/>
      <c r="G368" s="3"/>
      <c r="H368" s="3"/>
      <c r="I368" s="3"/>
      <c r="J368" s="3"/>
    </row>
    <row r="369" ht="15.75" customHeight="1">
      <c r="A369" s="3"/>
      <c r="B369" s="3"/>
      <c r="C369" s="3"/>
      <c r="D369" s="3"/>
      <c r="E369" s="3"/>
      <c r="F369" s="3"/>
      <c r="G369" s="3"/>
      <c r="H369" s="3"/>
      <c r="I369" s="3"/>
      <c r="J369" s="3"/>
    </row>
    <row r="370" ht="15.75" customHeight="1">
      <c r="A370" s="3"/>
      <c r="B370" s="3"/>
      <c r="C370" s="3"/>
      <c r="D370" s="3"/>
      <c r="E370" s="3"/>
      <c r="F370" s="3"/>
      <c r="G370" s="3"/>
      <c r="H370" s="3"/>
      <c r="I370" s="3"/>
      <c r="J370" s="3"/>
    </row>
    <row r="371" ht="15.75" customHeight="1">
      <c r="A371" s="3"/>
      <c r="B371" s="3"/>
      <c r="C371" s="3"/>
      <c r="D371" s="3"/>
      <c r="E371" s="3"/>
      <c r="F371" s="3"/>
      <c r="G371" s="3"/>
      <c r="H371" s="3"/>
      <c r="I371" s="3"/>
      <c r="J371" s="3"/>
    </row>
    <row r="372" ht="15.75" customHeight="1">
      <c r="A372" s="3"/>
      <c r="B372" s="3"/>
      <c r="C372" s="3"/>
      <c r="D372" s="3"/>
      <c r="E372" s="3"/>
      <c r="F372" s="3"/>
      <c r="G372" s="3"/>
      <c r="H372" s="3"/>
      <c r="I372" s="3"/>
      <c r="J372" s="3"/>
    </row>
    <row r="373" ht="15.75" customHeight="1">
      <c r="A373" s="3"/>
      <c r="B373" s="3"/>
      <c r="C373" s="3"/>
      <c r="D373" s="3"/>
      <c r="E373" s="3"/>
      <c r="F373" s="3"/>
      <c r="G373" s="3"/>
      <c r="H373" s="3"/>
      <c r="I373" s="3"/>
      <c r="J373" s="3"/>
    </row>
    <row r="374" ht="15.75" customHeight="1">
      <c r="A374" s="3"/>
      <c r="B374" s="3"/>
      <c r="C374" s="3"/>
      <c r="D374" s="3"/>
      <c r="E374" s="3"/>
      <c r="F374" s="3"/>
      <c r="G374" s="3"/>
      <c r="H374" s="3"/>
      <c r="I374" s="3"/>
      <c r="J374" s="3"/>
    </row>
    <row r="375" ht="15.75" customHeight="1">
      <c r="A375" s="3"/>
      <c r="B375" s="3"/>
      <c r="C375" s="3"/>
      <c r="D375" s="3"/>
      <c r="E375" s="3"/>
      <c r="F375" s="3"/>
      <c r="G375" s="3"/>
      <c r="H375" s="3"/>
      <c r="I375" s="3"/>
      <c r="J375" s="3"/>
    </row>
    <row r="376" ht="15.75" customHeight="1">
      <c r="A376" s="3"/>
      <c r="B376" s="3"/>
      <c r="C376" s="3"/>
      <c r="D376" s="3"/>
      <c r="E376" s="3"/>
      <c r="F376" s="3"/>
      <c r="G376" s="3"/>
      <c r="H376" s="3"/>
      <c r="I376" s="3"/>
      <c r="J376" s="3"/>
    </row>
    <row r="377" ht="15.75" customHeight="1">
      <c r="A377" s="3"/>
      <c r="B377" s="3"/>
      <c r="C377" s="3"/>
      <c r="D377" s="3"/>
      <c r="E377" s="3"/>
      <c r="F377" s="3"/>
      <c r="G377" s="3"/>
      <c r="H377" s="3"/>
      <c r="I377" s="3"/>
      <c r="J377" s="3"/>
    </row>
    <row r="378" ht="15.75" customHeight="1">
      <c r="A378" s="3"/>
      <c r="B378" s="3"/>
      <c r="C378" s="3"/>
      <c r="D378" s="3"/>
      <c r="E378" s="3"/>
      <c r="F378" s="3"/>
      <c r="G378" s="3"/>
      <c r="H378" s="3"/>
      <c r="I378" s="3"/>
      <c r="J378" s="3"/>
    </row>
    <row r="379" ht="15.75" customHeight="1">
      <c r="A379" s="3"/>
      <c r="B379" s="3"/>
      <c r="C379" s="3"/>
      <c r="D379" s="3"/>
      <c r="E379" s="3"/>
      <c r="F379" s="3"/>
      <c r="G379" s="3"/>
      <c r="H379" s="3"/>
      <c r="I379" s="3"/>
      <c r="J379" s="3"/>
    </row>
    <row r="380" ht="15.75" customHeight="1">
      <c r="A380" s="3"/>
      <c r="B380" s="3"/>
      <c r="C380" s="3"/>
      <c r="D380" s="3"/>
      <c r="E380" s="3"/>
      <c r="F380" s="3"/>
      <c r="G380" s="3"/>
      <c r="H380" s="3"/>
      <c r="I380" s="3"/>
      <c r="J380" s="3"/>
    </row>
    <row r="381" ht="15.75" customHeight="1">
      <c r="A381" s="3"/>
      <c r="B381" s="3"/>
      <c r="C381" s="3"/>
      <c r="D381" s="3"/>
      <c r="E381" s="3"/>
      <c r="F381" s="3"/>
      <c r="G381" s="3"/>
      <c r="H381" s="3"/>
      <c r="I381" s="3"/>
      <c r="J381" s="3"/>
    </row>
    <row r="382" ht="15.75" customHeight="1">
      <c r="A382" s="3"/>
      <c r="B382" s="3"/>
      <c r="C382" s="3"/>
      <c r="D382" s="3"/>
      <c r="E382" s="3"/>
      <c r="F382" s="3"/>
      <c r="G382" s="3"/>
      <c r="H382" s="3"/>
      <c r="I382" s="3"/>
      <c r="J382" s="3"/>
    </row>
    <row r="383" ht="15.75" customHeight="1">
      <c r="A383" s="3"/>
      <c r="B383" s="3"/>
      <c r="C383" s="3"/>
      <c r="D383" s="3"/>
      <c r="E383" s="3"/>
      <c r="F383" s="3"/>
      <c r="G383" s="3"/>
      <c r="H383" s="3"/>
      <c r="I383" s="3"/>
      <c r="J383" s="3"/>
    </row>
    <row r="384" ht="15.75" customHeight="1">
      <c r="A384" s="3"/>
      <c r="B384" s="3"/>
      <c r="C384" s="3"/>
      <c r="D384" s="3"/>
      <c r="E384" s="3"/>
      <c r="F384" s="3"/>
      <c r="G384" s="3"/>
      <c r="H384" s="3"/>
      <c r="I384" s="3"/>
      <c r="J384" s="3"/>
    </row>
    <row r="385" ht="15.75" customHeight="1">
      <c r="A385" s="3"/>
      <c r="B385" s="3"/>
      <c r="C385" s="3"/>
      <c r="D385" s="3"/>
      <c r="E385" s="3"/>
      <c r="F385" s="3"/>
      <c r="G385" s="3"/>
      <c r="H385" s="3"/>
      <c r="I385" s="3"/>
      <c r="J385" s="3"/>
    </row>
    <row r="386" ht="15.75" customHeight="1">
      <c r="A386" s="3"/>
      <c r="B386" s="3"/>
      <c r="C386" s="3"/>
      <c r="D386" s="3"/>
      <c r="E386" s="3"/>
      <c r="F386" s="3"/>
      <c r="G386" s="3"/>
      <c r="H386" s="3"/>
      <c r="I386" s="3"/>
      <c r="J386" s="3"/>
    </row>
    <row r="387" ht="15.75" customHeight="1">
      <c r="A387" s="3"/>
      <c r="B387" s="3"/>
      <c r="C387" s="3"/>
      <c r="D387" s="3"/>
      <c r="E387" s="3"/>
      <c r="F387" s="3"/>
      <c r="G387" s="3"/>
      <c r="H387" s="3"/>
      <c r="I387" s="3"/>
      <c r="J387" s="3"/>
    </row>
    <row r="388" ht="15.75" customHeight="1">
      <c r="A388" s="3"/>
      <c r="B388" s="3"/>
      <c r="C388" s="3"/>
      <c r="D388" s="3"/>
      <c r="E388" s="3"/>
      <c r="F388" s="3"/>
      <c r="G388" s="3"/>
      <c r="H388" s="3"/>
      <c r="I388" s="3"/>
      <c r="J388" s="3"/>
    </row>
    <row r="389" ht="15.75" customHeight="1">
      <c r="A389" s="3"/>
      <c r="B389" s="3"/>
      <c r="C389" s="3"/>
      <c r="D389" s="3"/>
      <c r="E389" s="3"/>
      <c r="F389" s="3"/>
      <c r="G389" s="3"/>
      <c r="H389" s="3"/>
      <c r="I389" s="3"/>
      <c r="J389" s="3"/>
    </row>
    <row r="390" ht="15.75" customHeight="1">
      <c r="A390" s="3"/>
      <c r="B390" s="3"/>
      <c r="C390" s="3"/>
      <c r="D390" s="3"/>
      <c r="E390" s="3"/>
      <c r="F390" s="3"/>
      <c r="G390" s="3"/>
      <c r="H390" s="3"/>
      <c r="I390" s="3"/>
      <c r="J390" s="3"/>
    </row>
    <row r="391" ht="15.75" customHeight="1">
      <c r="A391" s="3"/>
      <c r="B391" s="3"/>
      <c r="C391" s="3"/>
      <c r="D391" s="3"/>
      <c r="E391" s="3"/>
      <c r="F391" s="3"/>
      <c r="G391" s="3"/>
      <c r="H391" s="3"/>
      <c r="I391" s="3"/>
      <c r="J391" s="3"/>
    </row>
    <row r="392" ht="15.75" customHeight="1">
      <c r="A392" s="3"/>
      <c r="B392" s="3"/>
      <c r="C392" s="3"/>
      <c r="D392" s="3"/>
      <c r="E392" s="3"/>
      <c r="F392" s="3"/>
      <c r="G392" s="3"/>
      <c r="H392" s="3"/>
      <c r="I392" s="3"/>
      <c r="J392" s="3"/>
    </row>
    <row r="393" ht="15.75" customHeight="1">
      <c r="A393" s="3"/>
      <c r="B393" s="3"/>
      <c r="C393" s="3"/>
      <c r="D393" s="3"/>
      <c r="E393" s="3"/>
      <c r="F393" s="3"/>
      <c r="G393" s="3"/>
      <c r="H393" s="3"/>
      <c r="I393" s="3"/>
      <c r="J393" s="3"/>
    </row>
    <row r="394" ht="15.75" customHeight="1">
      <c r="A394" s="3"/>
      <c r="B394" s="3"/>
      <c r="C394" s="3"/>
      <c r="D394" s="3"/>
      <c r="E394" s="3"/>
      <c r="F394" s="3"/>
      <c r="G394" s="3"/>
      <c r="H394" s="3"/>
      <c r="I394" s="3"/>
      <c r="J394" s="3"/>
    </row>
    <row r="395" ht="15.75" customHeight="1">
      <c r="A395" s="3"/>
      <c r="B395" s="3"/>
      <c r="C395" s="3"/>
      <c r="D395" s="3"/>
      <c r="E395" s="3"/>
      <c r="F395" s="3"/>
      <c r="G395" s="3"/>
      <c r="H395" s="3"/>
      <c r="I395" s="3"/>
      <c r="J395" s="3"/>
    </row>
    <row r="396" ht="15.75" customHeight="1">
      <c r="A396" s="3"/>
      <c r="B396" s="3"/>
      <c r="C396" s="3"/>
      <c r="D396" s="3"/>
      <c r="E396" s="3"/>
      <c r="F396" s="3"/>
      <c r="G396" s="3"/>
      <c r="H396" s="3"/>
      <c r="I396" s="3"/>
      <c r="J396" s="3"/>
    </row>
    <row r="397" ht="15.75" customHeight="1">
      <c r="A397" s="3"/>
      <c r="B397" s="3"/>
      <c r="C397" s="3"/>
      <c r="D397" s="3"/>
      <c r="E397" s="3"/>
      <c r="F397" s="3"/>
      <c r="G397" s="3"/>
      <c r="H397" s="3"/>
      <c r="I397" s="3"/>
      <c r="J397" s="3"/>
    </row>
    <row r="398" ht="15.75" customHeight="1">
      <c r="A398" s="3"/>
      <c r="B398" s="3"/>
      <c r="C398" s="3"/>
      <c r="D398" s="3"/>
      <c r="E398" s="3"/>
      <c r="F398" s="3"/>
      <c r="G398" s="3"/>
      <c r="H398" s="3"/>
      <c r="I398" s="3"/>
      <c r="J398" s="3"/>
    </row>
    <row r="399" ht="15.75" customHeight="1">
      <c r="A399" s="3"/>
      <c r="B399" s="3"/>
      <c r="C399" s="3"/>
      <c r="D399" s="3"/>
      <c r="E399" s="3"/>
      <c r="F399" s="3"/>
      <c r="G399" s="3"/>
      <c r="H399" s="3"/>
      <c r="I399" s="3"/>
      <c r="J399" s="3"/>
    </row>
    <row r="400" ht="15.75" customHeight="1">
      <c r="A400" s="3"/>
      <c r="B400" s="3"/>
      <c r="C400" s="3"/>
      <c r="D400" s="3"/>
      <c r="E400" s="3"/>
      <c r="F400" s="3"/>
      <c r="G400" s="3"/>
      <c r="H400" s="3"/>
      <c r="I400" s="3"/>
      <c r="J400" s="3"/>
    </row>
    <row r="401" ht="15.75" customHeight="1">
      <c r="A401" s="3"/>
      <c r="B401" s="3"/>
      <c r="C401" s="3"/>
      <c r="D401" s="3"/>
      <c r="E401" s="3"/>
      <c r="F401" s="3"/>
      <c r="G401" s="3"/>
      <c r="H401" s="3"/>
      <c r="I401" s="3"/>
      <c r="J401" s="3"/>
    </row>
    <row r="402" ht="15.75" customHeight="1">
      <c r="A402" s="3"/>
      <c r="B402" s="3"/>
      <c r="C402" s="3"/>
      <c r="D402" s="3"/>
      <c r="E402" s="3"/>
      <c r="F402" s="3"/>
      <c r="G402" s="3"/>
      <c r="H402" s="3"/>
      <c r="I402" s="3"/>
      <c r="J402" s="3"/>
    </row>
    <row r="403" ht="15.75" customHeight="1">
      <c r="A403" s="3"/>
      <c r="B403" s="3"/>
      <c r="C403" s="3"/>
      <c r="D403" s="3"/>
      <c r="E403" s="3"/>
      <c r="F403" s="3"/>
      <c r="G403" s="3"/>
      <c r="H403" s="3"/>
      <c r="I403" s="3"/>
      <c r="J403" s="3"/>
    </row>
    <row r="404" ht="15.75" customHeight="1">
      <c r="A404" s="3"/>
      <c r="B404" s="3"/>
      <c r="C404" s="3"/>
      <c r="D404" s="3"/>
      <c r="E404" s="3"/>
      <c r="F404" s="3"/>
      <c r="G404" s="3"/>
      <c r="H404" s="3"/>
      <c r="I404" s="3"/>
      <c r="J404" s="3"/>
    </row>
    <row r="405" ht="15.75" customHeight="1">
      <c r="A405" s="3"/>
      <c r="B405" s="3"/>
      <c r="C405" s="3"/>
      <c r="D405" s="3"/>
      <c r="E405" s="3"/>
      <c r="F405" s="3"/>
      <c r="G405" s="3"/>
      <c r="H405" s="3"/>
      <c r="I405" s="3"/>
      <c r="J405" s="3"/>
    </row>
    <row r="406" ht="15.75" customHeight="1">
      <c r="A406" s="3"/>
      <c r="B406" s="3"/>
      <c r="C406" s="3"/>
      <c r="D406" s="3"/>
      <c r="E406" s="3"/>
      <c r="F406" s="3"/>
      <c r="G406" s="3"/>
      <c r="H406" s="3"/>
      <c r="I406" s="3"/>
      <c r="J406" s="3"/>
    </row>
    <row r="407" ht="15.75" customHeight="1">
      <c r="A407" s="3"/>
      <c r="B407" s="3"/>
      <c r="C407" s="3"/>
      <c r="D407" s="3"/>
      <c r="E407" s="3"/>
      <c r="F407" s="3"/>
      <c r="G407" s="3"/>
      <c r="H407" s="3"/>
      <c r="I407" s="3"/>
      <c r="J407" s="3"/>
    </row>
    <row r="408" ht="15.75" customHeight="1">
      <c r="A408" s="3"/>
      <c r="B408" s="3"/>
      <c r="C408" s="3"/>
      <c r="D408" s="3"/>
      <c r="E408" s="3"/>
      <c r="F408" s="3"/>
      <c r="G408" s="3"/>
      <c r="H408" s="3"/>
      <c r="I408" s="3"/>
      <c r="J408" s="3"/>
    </row>
    <row r="409" ht="15.75" customHeight="1">
      <c r="A409" s="3"/>
      <c r="B409" s="3"/>
      <c r="C409" s="3"/>
      <c r="D409" s="3"/>
      <c r="E409" s="3"/>
      <c r="F409" s="3"/>
      <c r="G409" s="3"/>
      <c r="H409" s="3"/>
      <c r="I409" s="3"/>
      <c r="J409" s="3"/>
    </row>
    <row r="410" ht="15.75" customHeight="1">
      <c r="A410" s="3"/>
      <c r="B410" s="3"/>
      <c r="C410" s="3"/>
      <c r="D410" s="3"/>
      <c r="E410" s="3"/>
      <c r="F410" s="3"/>
      <c r="G410" s="3"/>
      <c r="H410" s="3"/>
      <c r="I410" s="3"/>
      <c r="J410" s="3"/>
    </row>
    <row r="411" ht="15.75" customHeight="1">
      <c r="A411" s="3"/>
      <c r="B411" s="3"/>
      <c r="C411" s="3"/>
      <c r="D411" s="3"/>
      <c r="E411" s="3"/>
      <c r="F411" s="3"/>
      <c r="G411" s="3"/>
      <c r="H411" s="3"/>
      <c r="I411" s="3"/>
      <c r="J411" s="3"/>
    </row>
    <row r="412" ht="15.75" customHeight="1">
      <c r="A412" s="3"/>
      <c r="B412" s="3"/>
      <c r="C412" s="3"/>
      <c r="D412" s="3"/>
      <c r="E412" s="3"/>
      <c r="F412" s="3"/>
      <c r="G412" s="3"/>
      <c r="H412" s="3"/>
      <c r="I412" s="3"/>
      <c r="J412" s="3"/>
    </row>
    <row r="413" ht="15.75" customHeight="1">
      <c r="A413" s="3"/>
      <c r="B413" s="3"/>
      <c r="C413" s="3"/>
      <c r="D413" s="3"/>
      <c r="E413" s="3"/>
      <c r="F413" s="3"/>
      <c r="G413" s="3"/>
      <c r="H413" s="3"/>
      <c r="I413" s="3"/>
      <c r="J413" s="3"/>
    </row>
    <row r="414" ht="15.75" customHeight="1">
      <c r="A414" s="3"/>
      <c r="B414" s="3"/>
      <c r="C414" s="3"/>
      <c r="D414" s="3"/>
      <c r="E414" s="3"/>
      <c r="F414" s="3"/>
      <c r="G414" s="3"/>
      <c r="H414" s="3"/>
      <c r="I414" s="3"/>
      <c r="J414" s="3"/>
    </row>
    <row r="415" ht="15.75" customHeight="1">
      <c r="A415" s="3"/>
      <c r="B415" s="3"/>
      <c r="C415" s="3"/>
      <c r="D415" s="3"/>
      <c r="E415" s="3"/>
      <c r="F415" s="3"/>
      <c r="G415" s="3"/>
      <c r="H415" s="3"/>
      <c r="I415" s="3"/>
      <c r="J415" s="3"/>
    </row>
    <row r="416" ht="15.75" customHeight="1">
      <c r="A416" s="3"/>
      <c r="B416" s="3"/>
      <c r="C416" s="3"/>
      <c r="D416" s="3"/>
      <c r="E416" s="3"/>
      <c r="F416" s="3"/>
      <c r="G416" s="3"/>
      <c r="H416" s="3"/>
      <c r="I416" s="3"/>
      <c r="J416" s="3"/>
    </row>
    <row r="417" ht="15.75" customHeight="1">
      <c r="A417" s="3"/>
      <c r="B417" s="3"/>
      <c r="C417" s="3"/>
      <c r="D417" s="3"/>
      <c r="E417" s="3"/>
      <c r="F417" s="3"/>
      <c r="G417" s="3"/>
      <c r="H417" s="3"/>
      <c r="I417" s="3"/>
      <c r="J417" s="3"/>
    </row>
    <row r="418" ht="15.75" customHeight="1">
      <c r="A418" s="3"/>
      <c r="B418" s="3"/>
      <c r="C418" s="3"/>
      <c r="D418" s="3"/>
      <c r="E418" s="3"/>
      <c r="F418" s="3"/>
      <c r="G418" s="3"/>
      <c r="H418" s="3"/>
      <c r="I418" s="3"/>
      <c r="J418" s="3"/>
    </row>
    <row r="419" ht="15.75" customHeight="1">
      <c r="A419" s="3"/>
      <c r="B419" s="3"/>
      <c r="C419" s="3"/>
      <c r="D419" s="3"/>
      <c r="E419" s="3"/>
      <c r="F419" s="3"/>
      <c r="G419" s="3"/>
      <c r="H419" s="3"/>
      <c r="I419" s="3"/>
      <c r="J419" s="3"/>
    </row>
    <row r="420" ht="15.75" customHeight="1">
      <c r="A420" s="3"/>
      <c r="B420" s="3"/>
      <c r="C420" s="3"/>
      <c r="D420" s="3"/>
      <c r="E420" s="3"/>
      <c r="F420" s="3"/>
      <c r="G420" s="3"/>
      <c r="H420" s="3"/>
      <c r="I420" s="3"/>
      <c r="J420" s="3"/>
    </row>
    <row r="421" ht="15.75" customHeight="1">
      <c r="A421" s="3"/>
      <c r="B421" s="3"/>
      <c r="C421" s="3"/>
      <c r="D421" s="3"/>
      <c r="E421" s="3"/>
      <c r="F421" s="3"/>
      <c r="G421" s="3"/>
      <c r="H421" s="3"/>
      <c r="I421" s="3"/>
      <c r="J421" s="3"/>
    </row>
    <row r="422" ht="15.75" customHeight="1">
      <c r="A422" s="3"/>
      <c r="B422" s="3"/>
      <c r="C422" s="3"/>
      <c r="D422" s="3"/>
      <c r="E422" s="3"/>
      <c r="F422" s="3"/>
      <c r="G422" s="3"/>
      <c r="H422" s="3"/>
      <c r="I422" s="3"/>
      <c r="J422" s="3"/>
    </row>
    <row r="423" ht="15.75" customHeight="1">
      <c r="A423" s="3"/>
      <c r="B423" s="3"/>
      <c r="C423" s="3"/>
      <c r="D423" s="3"/>
      <c r="E423" s="3"/>
      <c r="F423" s="3"/>
      <c r="G423" s="3"/>
      <c r="H423" s="3"/>
      <c r="I423" s="3"/>
      <c r="J423" s="3"/>
    </row>
    <row r="424" ht="15.75" customHeight="1">
      <c r="A424" s="3"/>
      <c r="B424" s="3"/>
      <c r="C424" s="3"/>
      <c r="D424" s="3"/>
      <c r="E424" s="3"/>
      <c r="F424" s="3"/>
      <c r="G424" s="3"/>
      <c r="H424" s="3"/>
      <c r="I424" s="3"/>
      <c r="J424" s="3"/>
    </row>
    <row r="425" ht="15.75" customHeight="1">
      <c r="A425" s="3"/>
      <c r="B425" s="3"/>
      <c r="C425" s="3"/>
      <c r="D425" s="3"/>
      <c r="E425" s="3"/>
      <c r="F425" s="3"/>
      <c r="G425" s="3"/>
      <c r="H425" s="3"/>
      <c r="I425" s="3"/>
      <c r="J425" s="3"/>
    </row>
    <row r="426" ht="15.75" customHeight="1">
      <c r="A426" s="3"/>
      <c r="B426" s="3"/>
      <c r="C426" s="3"/>
      <c r="D426" s="3"/>
      <c r="E426" s="3"/>
      <c r="F426" s="3"/>
      <c r="G426" s="3"/>
      <c r="H426" s="3"/>
      <c r="I426" s="3"/>
      <c r="J426" s="3"/>
    </row>
    <row r="427" ht="15.75" customHeight="1">
      <c r="A427" s="3"/>
      <c r="B427" s="3"/>
      <c r="C427" s="3"/>
      <c r="D427" s="3"/>
      <c r="E427" s="3"/>
      <c r="F427" s="3"/>
      <c r="G427" s="3"/>
      <c r="H427" s="3"/>
      <c r="I427" s="3"/>
      <c r="J427" s="3"/>
    </row>
    <row r="428" ht="15.75" customHeight="1">
      <c r="A428" s="3"/>
      <c r="B428" s="3"/>
      <c r="C428" s="3"/>
      <c r="D428" s="3"/>
      <c r="E428" s="3"/>
      <c r="F428" s="3"/>
      <c r="G428" s="3"/>
      <c r="H428" s="3"/>
      <c r="I428" s="3"/>
      <c r="J428" s="3"/>
    </row>
    <row r="429" ht="15.75" customHeight="1">
      <c r="A429" s="3"/>
      <c r="B429" s="3"/>
      <c r="C429" s="3"/>
      <c r="D429" s="3"/>
      <c r="E429" s="3"/>
      <c r="F429" s="3"/>
      <c r="G429" s="3"/>
      <c r="H429" s="3"/>
      <c r="I429" s="3"/>
      <c r="J429" s="3"/>
    </row>
    <row r="430" ht="15.75" customHeight="1">
      <c r="A430" s="3"/>
      <c r="B430" s="3"/>
      <c r="C430" s="3"/>
      <c r="D430" s="3"/>
      <c r="E430" s="3"/>
      <c r="F430" s="3"/>
      <c r="G430" s="3"/>
      <c r="H430" s="3"/>
      <c r="I430" s="3"/>
      <c r="J430" s="3"/>
    </row>
    <row r="431" ht="15.75" customHeight="1">
      <c r="A431" s="3"/>
      <c r="B431" s="3"/>
      <c r="C431" s="3"/>
      <c r="D431" s="3"/>
      <c r="E431" s="3"/>
      <c r="F431" s="3"/>
      <c r="G431" s="3"/>
      <c r="H431" s="3"/>
      <c r="I431" s="3"/>
      <c r="J431" s="3"/>
    </row>
    <row r="432" ht="15.75" customHeight="1">
      <c r="A432" s="3"/>
      <c r="B432" s="3"/>
      <c r="C432" s="3"/>
      <c r="D432" s="3"/>
      <c r="E432" s="3"/>
      <c r="F432" s="3"/>
      <c r="G432" s="3"/>
      <c r="H432" s="3"/>
      <c r="I432" s="3"/>
      <c r="J432" s="3"/>
    </row>
    <row r="433" ht="15.75" customHeight="1">
      <c r="A433" s="3"/>
      <c r="B433" s="3"/>
      <c r="C433" s="3"/>
      <c r="D433" s="3"/>
      <c r="E433" s="3"/>
      <c r="F433" s="3"/>
      <c r="G433" s="3"/>
      <c r="H433" s="3"/>
      <c r="I433" s="3"/>
      <c r="J433" s="3"/>
    </row>
    <row r="434" ht="15.75" customHeight="1">
      <c r="A434" s="3"/>
      <c r="B434" s="3"/>
      <c r="C434" s="3"/>
      <c r="D434" s="3"/>
      <c r="E434" s="3"/>
      <c r="F434" s="3"/>
      <c r="G434" s="3"/>
      <c r="H434" s="3"/>
      <c r="I434" s="3"/>
      <c r="J434" s="3"/>
    </row>
    <row r="435" ht="15.75" customHeight="1">
      <c r="A435" s="3"/>
      <c r="B435" s="3"/>
      <c r="C435" s="3"/>
      <c r="D435" s="3"/>
      <c r="E435" s="3"/>
      <c r="F435" s="3"/>
      <c r="G435" s="3"/>
      <c r="H435" s="3"/>
      <c r="I435" s="3"/>
      <c r="J435" s="3"/>
    </row>
    <row r="436" ht="15.75" customHeight="1">
      <c r="A436" s="3"/>
      <c r="B436" s="3"/>
      <c r="C436" s="3"/>
      <c r="D436" s="3"/>
      <c r="E436" s="3"/>
      <c r="F436" s="3"/>
      <c r="G436" s="3"/>
      <c r="H436" s="3"/>
      <c r="I436" s="3"/>
      <c r="J436" s="3"/>
    </row>
    <row r="437" ht="15.75" customHeight="1">
      <c r="A437" s="3"/>
      <c r="B437" s="3"/>
      <c r="C437" s="3"/>
      <c r="D437" s="3"/>
      <c r="E437" s="3"/>
      <c r="F437" s="3"/>
      <c r="G437" s="3"/>
      <c r="H437" s="3"/>
      <c r="I437" s="3"/>
      <c r="J437" s="3"/>
    </row>
    <row r="438" ht="15.75" customHeight="1">
      <c r="A438" s="3"/>
      <c r="B438" s="3"/>
      <c r="C438" s="3"/>
      <c r="D438" s="3"/>
      <c r="E438" s="3"/>
      <c r="F438" s="3"/>
      <c r="G438" s="3"/>
      <c r="H438" s="3"/>
      <c r="I438" s="3"/>
      <c r="J438" s="3"/>
    </row>
    <row r="439" ht="15.75" customHeight="1">
      <c r="A439" s="3"/>
      <c r="B439" s="3"/>
      <c r="C439" s="3"/>
      <c r="D439" s="3"/>
      <c r="E439" s="3"/>
      <c r="F439" s="3"/>
      <c r="G439" s="3"/>
      <c r="H439" s="3"/>
      <c r="I439" s="3"/>
      <c r="J439" s="3"/>
    </row>
    <row r="440" ht="15.75" customHeight="1">
      <c r="A440" s="3"/>
      <c r="B440" s="3"/>
      <c r="C440" s="3"/>
      <c r="D440" s="3"/>
      <c r="E440" s="3"/>
      <c r="F440" s="3"/>
      <c r="G440" s="3"/>
      <c r="H440" s="3"/>
      <c r="I440" s="3"/>
      <c r="J440" s="3"/>
    </row>
    <row r="441" ht="15.75" customHeight="1">
      <c r="A441" s="3"/>
      <c r="B441" s="3"/>
      <c r="C441" s="3"/>
      <c r="D441" s="3"/>
      <c r="E441" s="3"/>
      <c r="F441" s="3"/>
      <c r="G441" s="3"/>
      <c r="H441" s="3"/>
      <c r="I441" s="3"/>
      <c r="J441" s="3"/>
    </row>
    <row r="442" ht="15.75" customHeight="1">
      <c r="A442" s="3"/>
      <c r="B442" s="3"/>
      <c r="C442" s="3"/>
      <c r="D442" s="3"/>
      <c r="E442" s="3"/>
      <c r="F442" s="3"/>
      <c r="G442" s="3"/>
      <c r="H442" s="3"/>
      <c r="I442" s="3"/>
      <c r="J442" s="3"/>
    </row>
    <row r="443" ht="15.75" customHeight="1">
      <c r="A443" s="3"/>
      <c r="B443" s="3"/>
      <c r="C443" s="3"/>
      <c r="D443" s="3"/>
      <c r="E443" s="3"/>
      <c r="F443" s="3"/>
      <c r="G443" s="3"/>
      <c r="H443" s="3"/>
      <c r="I443" s="3"/>
      <c r="J443" s="3"/>
    </row>
    <row r="444" ht="15.75" customHeight="1">
      <c r="A444" s="3"/>
      <c r="B444" s="3"/>
      <c r="C444" s="3"/>
      <c r="D444" s="3"/>
      <c r="E444" s="3"/>
      <c r="F444" s="3"/>
      <c r="G444" s="3"/>
      <c r="H444" s="3"/>
      <c r="I444" s="3"/>
      <c r="J444" s="3"/>
    </row>
    <row r="445" ht="15.75" customHeight="1">
      <c r="A445" s="3"/>
      <c r="B445" s="3"/>
      <c r="C445" s="3"/>
      <c r="D445" s="3"/>
      <c r="E445" s="3"/>
      <c r="F445" s="3"/>
      <c r="G445" s="3"/>
      <c r="H445" s="3"/>
      <c r="I445" s="3"/>
      <c r="J445" s="3"/>
    </row>
    <row r="446" ht="15.75" customHeight="1">
      <c r="A446" s="3"/>
      <c r="B446" s="3"/>
      <c r="C446" s="3"/>
      <c r="D446" s="3"/>
      <c r="E446" s="3"/>
      <c r="F446" s="3"/>
      <c r="G446" s="3"/>
      <c r="H446" s="3"/>
      <c r="I446" s="3"/>
      <c r="J446" s="3"/>
    </row>
    <row r="447" ht="15.75" customHeight="1">
      <c r="A447" s="3"/>
      <c r="B447" s="3"/>
      <c r="C447" s="3"/>
      <c r="D447" s="3"/>
      <c r="E447" s="3"/>
      <c r="F447" s="3"/>
      <c r="G447" s="3"/>
      <c r="H447" s="3"/>
      <c r="I447" s="3"/>
      <c r="J447" s="3"/>
    </row>
    <row r="448" ht="15.75" customHeight="1">
      <c r="A448" s="3"/>
      <c r="B448" s="3"/>
      <c r="C448" s="3"/>
      <c r="D448" s="3"/>
      <c r="E448" s="3"/>
      <c r="F448" s="3"/>
      <c r="G448" s="3"/>
      <c r="H448" s="3"/>
      <c r="I448" s="3"/>
      <c r="J448" s="3"/>
    </row>
    <row r="449" ht="15.75" customHeight="1">
      <c r="A449" s="3"/>
      <c r="B449" s="3"/>
      <c r="C449" s="3"/>
      <c r="D449" s="3"/>
      <c r="E449" s="3"/>
      <c r="F449" s="3"/>
      <c r="G449" s="3"/>
      <c r="H449" s="3"/>
      <c r="I449" s="3"/>
      <c r="J449" s="3"/>
    </row>
    <row r="450" ht="15.75" customHeight="1">
      <c r="A450" s="3"/>
      <c r="B450" s="3"/>
      <c r="C450" s="3"/>
      <c r="D450" s="3"/>
      <c r="E450" s="3"/>
      <c r="F450" s="3"/>
      <c r="G450" s="3"/>
      <c r="H450" s="3"/>
      <c r="I450" s="3"/>
      <c r="J450" s="3"/>
    </row>
    <row r="451" ht="15.75" customHeight="1">
      <c r="A451" s="3"/>
      <c r="B451" s="3"/>
      <c r="C451" s="3"/>
      <c r="D451" s="3"/>
      <c r="E451" s="3"/>
      <c r="F451" s="3"/>
      <c r="G451" s="3"/>
      <c r="H451" s="3"/>
      <c r="I451" s="3"/>
      <c r="J451" s="3"/>
    </row>
    <row r="452" ht="15.75" customHeight="1">
      <c r="A452" s="3"/>
      <c r="B452" s="3"/>
      <c r="C452" s="3"/>
      <c r="D452" s="3"/>
      <c r="E452" s="3"/>
      <c r="F452" s="3"/>
      <c r="G452" s="3"/>
      <c r="H452" s="3"/>
      <c r="I452" s="3"/>
      <c r="J452" s="3"/>
    </row>
    <row r="453" ht="15.75" customHeight="1">
      <c r="A453" s="3"/>
      <c r="B453" s="3"/>
      <c r="C453" s="3"/>
      <c r="D453" s="3"/>
      <c r="E453" s="3"/>
      <c r="F453" s="3"/>
      <c r="G453" s="3"/>
      <c r="H453" s="3"/>
      <c r="I453" s="3"/>
      <c r="J453" s="3"/>
    </row>
    <row r="454" ht="15.75" customHeight="1">
      <c r="A454" s="3"/>
      <c r="B454" s="3"/>
      <c r="C454" s="3"/>
      <c r="D454" s="3"/>
      <c r="E454" s="3"/>
      <c r="F454" s="3"/>
      <c r="G454" s="3"/>
      <c r="H454" s="3"/>
      <c r="I454" s="3"/>
      <c r="J454" s="3"/>
    </row>
    <row r="455" ht="15.75" customHeight="1">
      <c r="A455" s="3"/>
      <c r="B455" s="3"/>
      <c r="C455" s="3"/>
      <c r="D455" s="3"/>
      <c r="E455" s="3"/>
      <c r="F455" s="3"/>
      <c r="G455" s="3"/>
      <c r="H455" s="3"/>
      <c r="I455" s="3"/>
      <c r="J455" s="3"/>
    </row>
    <row r="456" ht="15.75" customHeight="1">
      <c r="A456" s="3"/>
      <c r="B456" s="3"/>
      <c r="C456" s="3"/>
      <c r="D456" s="3"/>
      <c r="E456" s="3"/>
      <c r="F456" s="3"/>
      <c r="G456" s="3"/>
      <c r="H456" s="3"/>
      <c r="I456" s="3"/>
      <c r="J456" s="3"/>
    </row>
    <row r="457" ht="15.75" customHeight="1">
      <c r="A457" s="3"/>
      <c r="B457" s="3"/>
      <c r="C457" s="3"/>
      <c r="D457" s="3"/>
      <c r="E457" s="3"/>
      <c r="F457" s="3"/>
      <c r="G457" s="3"/>
      <c r="H457" s="3"/>
      <c r="I457" s="3"/>
      <c r="J457" s="3"/>
    </row>
    <row r="458" ht="15.75" customHeight="1">
      <c r="A458" s="3"/>
      <c r="B458" s="3"/>
      <c r="C458" s="3"/>
      <c r="D458" s="3"/>
      <c r="E458" s="3"/>
      <c r="F458" s="3"/>
      <c r="G458" s="3"/>
      <c r="H458" s="3"/>
      <c r="I458" s="3"/>
      <c r="J458" s="3"/>
    </row>
    <row r="459" ht="15.75" customHeight="1">
      <c r="A459" s="3"/>
      <c r="B459" s="3"/>
      <c r="C459" s="3"/>
      <c r="D459" s="3"/>
      <c r="E459" s="3"/>
      <c r="F459" s="3"/>
      <c r="G459" s="3"/>
      <c r="H459" s="3"/>
      <c r="I459" s="3"/>
      <c r="J459" s="3"/>
    </row>
    <row r="460" ht="15.75" customHeight="1">
      <c r="A460" s="3"/>
      <c r="B460" s="3"/>
      <c r="C460" s="3"/>
      <c r="D460" s="3"/>
      <c r="E460" s="3"/>
      <c r="F460" s="3"/>
      <c r="G460" s="3"/>
      <c r="H460" s="3"/>
      <c r="I460" s="3"/>
      <c r="J460" s="3"/>
    </row>
    <row r="461" ht="15.75" customHeight="1">
      <c r="A461" s="3"/>
      <c r="B461" s="3"/>
      <c r="C461" s="3"/>
      <c r="D461" s="3"/>
      <c r="E461" s="3"/>
      <c r="F461" s="3"/>
      <c r="G461" s="3"/>
      <c r="H461" s="3"/>
      <c r="I461" s="3"/>
      <c r="J461" s="3"/>
    </row>
    <row r="462" ht="15.75" customHeight="1">
      <c r="A462" s="3"/>
      <c r="B462" s="3"/>
      <c r="C462" s="3"/>
      <c r="D462" s="3"/>
      <c r="E462" s="3"/>
      <c r="F462" s="3"/>
      <c r="G462" s="3"/>
      <c r="H462" s="3"/>
      <c r="I462" s="3"/>
      <c r="J462" s="3"/>
    </row>
    <row r="463" ht="15.75" customHeight="1">
      <c r="A463" s="3"/>
      <c r="B463" s="3"/>
      <c r="C463" s="3"/>
      <c r="D463" s="3"/>
      <c r="E463" s="3"/>
      <c r="F463" s="3"/>
      <c r="G463" s="3"/>
      <c r="H463" s="3"/>
      <c r="I463" s="3"/>
      <c r="J463" s="3"/>
    </row>
    <row r="464" ht="15.75" customHeight="1">
      <c r="A464" s="3"/>
      <c r="B464" s="3"/>
      <c r="C464" s="3"/>
      <c r="D464" s="3"/>
      <c r="E464" s="3"/>
      <c r="F464" s="3"/>
      <c r="G464" s="3"/>
      <c r="H464" s="3"/>
      <c r="I464" s="3"/>
      <c r="J464" s="3"/>
    </row>
    <row r="465" ht="15.75" customHeight="1">
      <c r="A465" s="3"/>
      <c r="B465" s="3"/>
      <c r="C465" s="3"/>
      <c r="D465" s="3"/>
      <c r="E465" s="3"/>
      <c r="F465" s="3"/>
      <c r="G465" s="3"/>
      <c r="H465" s="3"/>
      <c r="I465" s="3"/>
      <c r="J465" s="3"/>
    </row>
    <row r="466" ht="15.75" customHeight="1">
      <c r="A466" s="3"/>
      <c r="B466" s="3"/>
      <c r="C466" s="3"/>
      <c r="D466" s="3"/>
      <c r="E466" s="3"/>
      <c r="F466" s="3"/>
      <c r="G466" s="3"/>
      <c r="H466" s="3"/>
      <c r="I466" s="3"/>
      <c r="J466" s="3"/>
    </row>
    <row r="467" ht="15.75" customHeight="1">
      <c r="A467" s="3"/>
      <c r="B467" s="3"/>
      <c r="C467" s="3"/>
      <c r="D467" s="3"/>
      <c r="E467" s="3"/>
      <c r="F467" s="3"/>
      <c r="G467" s="3"/>
      <c r="H467" s="3"/>
      <c r="I467" s="3"/>
      <c r="J467" s="3"/>
    </row>
    <row r="468" ht="15.75" customHeight="1">
      <c r="A468" s="3"/>
      <c r="B468" s="3"/>
      <c r="C468" s="3"/>
      <c r="D468" s="3"/>
      <c r="E468" s="3"/>
      <c r="F468" s="3"/>
      <c r="G468" s="3"/>
      <c r="H468" s="3"/>
      <c r="I468" s="3"/>
      <c r="J468" s="3"/>
    </row>
    <row r="469" ht="15.75" customHeight="1">
      <c r="A469" s="3"/>
      <c r="B469" s="3"/>
      <c r="C469" s="3"/>
      <c r="D469" s="3"/>
      <c r="E469" s="3"/>
      <c r="F469" s="3"/>
      <c r="G469" s="3"/>
      <c r="H469" s="3"/>
      <c r="I469" s="3"/>
      <c r="J469" s="3"/>
    </row>
    <row r="470" ht="15.75" customHeight="1">
      <c r="A470" s="3"/>
      <c r="B470" s="3"/>
      <c r="C470" s="3"/>
      <c r="D470" s="3"/>
      <c r="E470" s="3"/>
      <c r="F470" s="3"/>
      <c r="G470" s="3"/>
      <c r="H470" s="3"/>
      <c r="I470" s="3"/>
      <c r="J470" s="3"/>
    </row>
    <row r="471" ht="15.75" customHeight="1">
      <c r="A471" s="3"/>
      <c r="B471" s="3"/>
      <c r="C471" s="3"/>
      <c r="D471" s="3"/>
      <c r="E471" s="3"/>
      <c r="F471" s="3"/>
      <c r="G471" s="3"/>
      <c r="H471" s="3"/>
      <c r="I471" s="3"/>
      <c r="J471" s="3"/>
    </row>
    <row r="472" ht="15.75" customHeight="1">
      <c r="A472" s="3"/>
      <c r="B472" s="3"/>
      <c r="C472" s="3"/>
      <c r="D472" s="3"/>
      <c r="E472" s="3"/>
      <c r="F472" s="3"/>
      <c r="G472" s="3"/>
      <c r="H472" s="3"/>
      <c r="I472" s="3"/>
      <c r="J472" s="3"/>
    </row>
    <row r="473" ht="15.75" customHeight="1">
      <c r="A473" s="3"/>
      <c r="B473" s="3"/>
      <c r="C473" s="3"/>
      <c r="D473" s="3"/>
      <c r="E473" s="3"/>
      <c r="F473" s="3"/>
      <c r="G473" s="3"/>
      <c r="H473" s="3"/>
      <c r="I473" s="3"/>
      <c r="J473" s="3"/>
    </row>
    <row r="474" ht="15.75" customHeight="1">
      <c r="A474" s="3"/>
      <c r="B474" s="3"/>
      <c r="C474" s="3"/>
      <c r="D474" s="3"/>
      <c r="E474" s="3"/>
      <c r="F474" s="3"/>
      <c r="G474" s="3"/>
      <c r="H474" s="3"/>
      <c r="I474" s="3"/>
      <c r="J474" s="3"/>
    </row>
    <row r="475" ht="15.75" customHeight="1">
      <c r="A475" s="3"/>
      <c r="B475" s="3"/>
      <c r="C475" s="3"/>
      <c r="D475" s="3"/>
      <c r="E475" s="3"/>
      <c r="F475" s="3"/>
      <c r="G475" s="3"/>
      <c r="H475" s="3"/>
      <c r="I475" s="3"/>
      <c r="J475" s="3"/>
    </row>
    <row r="476" ht="15.75" customHeight="1">
      <c r="A476" s="3"/>
      <c r="B476" s="3"/>
      <c r="C476" s="3"/>
      <c r="D476" s="3"/>
      <c r="E476" s="3"/>
      <c r="F476" s="3"/>
      <c r="G476" s="3"/>
      <c r="H476" s="3"/>
      <c r="I476" s="3"/>
      <c r="J476" s="3"/>
    </row>
    <row r="477" ht="15.75" customHeight="1">
      <c r="A477" s="3"/>
      <c r="B477" s="3"/>
      <c r="C477" s="3"/>
      <c r="D477" s="3"/>
      <c r="E477" s="3"/>
      <c r="F477" s="3"/>
      <c r="G477" s="3"/>
      <c r="H477" s="3"/>
      <c r="I477" s="3"/>
      <c r="J477" s="3"/>
    </row>
    <row r="478" ht="15.75" customHeight="1">
      <c r="A478" s="3"/>
      <c r="B478" s="3"/>
      <c r="C478" s="3"/>
      <c r="D478" s="3"/>
      <c r="E478" s="3"/>
      <c r="F478" s="3"/>
      <c r="G478" s="3"/>
      <c r="H478" s="3"/>
      <c r="I478" s="3"/>
      <c r="J478" s="3"/>
    </row>
    <row r="479" ht="15.75" customHeight="1">
      <c r="A479" s="3"/>
      <c r="B479" s="3"/>
      <c r="C479" s="3"/>
      <c r="D479" s="3"/>
      <c r="E479" s="3"/>
      <c r="F479" s="3"/>
      <c r="G479" s="3"/>
      <c r="H479" s="3"/>
      <c r="I479" s="3"/>
      <c r="J479" s="3"/>
    </row>
    <row r="480" ht="15.75" customHeight="1">
      <c r="A480" s="3"/>
      <c r="B480" s="3"/>
      <c r="C480" s="3"/>
      <c r="D480" s="3"/>
      <c r="E480" s="3"/>
      <c r="F480" s="3"/>
      <c r="G480" s="3"/>
      <c r="H480" s="3"/>
      <c r="I480" s="3"/>
      <c r="J480" s="3"/>
    </row>
    <row r="481" ht="15.75" customHeight="1">
      <c r="A481" s="3"/>
      <c r="B481" s="3"/>
      <c r="C481" s="3"/>
      <c r="D481" s="3"/>
      <c r="E481" s="3"/>
      <c r="F481" s="3"/>
      <c r="G481" s="3"/>
      <c r="H481" s="3"/>
      <c r="I481" s="3"/>
      <c r="J481" s="3"/>
    </row>
    <row r="482" ht="15.75" customHeight="1">
      <c r="A482" s="3"/>
      <c r="B482" s="3"/>
      <c r="C482" s="3"/>
      <c r="D482" s="3"/>
      <c r="E482" s="3"/>
      <c r="F482" s="3"/>
      <c r="G482" s="3"/>
      <c r="H482" s="3"/>
      <c r="I482" s="3"/>
      <c r="J482" s="3"/>
    </row>
    <row r="483" ht="15.75" customHeight="1">
      <c r="A483" s="3"/>
      <c r="B483" s="3"/>
      <c r="C483" s="3"/>
      <c r="D483" s="3"/>
      <c r="E483" s="3"/>
      <c r="F483" s="3"/>
      <c r="G483" s="3"/>
      <c r="H483" s="3"/>
      <c r="I483" s="3"/>
      <c r="J483" s="3"/>
    </row>
    <row r="484" ht="15.75" customHeight="1">
      <c r="A484" s="3"/>
      <c r="B484" s="3"/>
      <c r="C484" s="3"/>
      <c r="D484" s="3"/>
      <c r="E484" s="3"/>
      <c r="F484" s="3"/>
      <c r="G484" s="3"/>
      <c r="H484" s="3"/>
      <c r="I484" s="3"/>
      <c r="J484" s="3"/>
    </row>
    <row r="485" ht="15.75" customHeight="1">
      <c r="A485" s="3"/>
      <c r="B485" s="3"/>
      <c r="C485" s="3"/>
      <c r="D485" s="3"/>
      <c r="E485" s="3"/>
      <c r="F485" s="3"/>
      <c r="G485" s="3"/>
      <c r="H485" s="3"/>
      <c r="I485" s="3"/>
      <c r="J485" s="3"/>
    </row>
    <row r="486" ht="15.75" customHeight="1">
      <c r="A486" s="3"/>
      <c r="B486" s="3"/>
      <c r="C486" s="3"/>
      <c r="D486" s="3"/>
      <c r="E486" s="3"/>
      <c r="F486" s="3"/>
      <c r="G486" s="3"/>
      <c r="H486" s="3"/>
      <c r="I486" s="3"/>
      <c r="J486" s="3"/>
    </row>
    <row r="487" ht="15.75" customHeight="1">
      <c r="A487" s="3"/>
      <c r="B487" s="3"/>
      <c r="C487" s="3"/>
      <c r="D487" s="3"/>
      <c r="E487" s="3"/>
      <c r="F487" s="3"/>
      <c r="G487" s="3"/>
      <c r="H487" s="3"/>
      <c r="I487" s="3"/>
      <c r="J487" s="3"/>
    </row>
    <row r="488" ht="15.75" customHeight="1">
      <c r="A488" s="3"/>
      <c r="B488" s="3"/>
      <c r="C488" s="3"/>
      <c r="D488" s="3"/>
      <c r="E488" s="3"/>
      <c r="F488" s="3"/>
      <c r="G488" s="3"/>
      <c r="H488" s="3"/>
      <c r="I488" s="3"/>
      <c r="J488" s="3"/>
    </row>
    <row r="489" ht="15.75" customHeight="1">
      <c r="A489" s="3"/>
      <c r="B489" s="3"/>
      <c r="C489" s="3"/>
      <c r="D489" s="3"/>
      <c r="E489" s="3"/>
      <c r="F489" s="3"/>
      <c r="G489" s="3"/>
      <c r="H489" s="3"/>
      <c r="I489" s="3"/>
      <c r="J489" s="3"/>
    </row>
    <row r="490" ht="15.75" customHeight="1">
      <c r="A490" s="3"/>
      <c r="B490" s="3"/>
      <c r="C490" s="3"/>
      <c r="D490" s="3"/>
      <c r="E490" s="3"/>
      <c r="F490" s="3"/>
      <c r="G490" s="3"/>
      <c r="H490" s="3"/>
      <c r="I490" s="3"/>
      <c r="J490" s="3"/>
    </row>
    <row r="491" ht="15.75" customHeight="1">
      <c r="A491" s="3"/>
      <c r="B491" s="3"/>
      <c r="C491" s="3"/>
      <c r="D491" s="3"/>
      <c r="E491" s="3"/>
      <c r="F491" s="3"/>
      <c r="G491" s="3"/>
      <c r="H491" s="3"/>
      <c r="I491" s="3"/>
      <c r="J491" s="3"/>
    </row>
    <row r="492" ht="15.75" customHeight="1">
      <c r="A492" s="3"/>
      <c r="B492" s="3"/>
      <c r="C492" s="3"/>
      <c r="D492" s="3"/>
      <c r="E492" s="3"/>
      <c r="F492" s="3"/>
      <c r="G492" s="3"/>
      <c r="H492" s="3"/>
      <c r="I492" s="3"/>
      <c r="J492" s="3"/>
    </row>
    <row r="493" ht="15.75" customHeight="1">
      <c r="A493" s="3"/>
      <c r="B493" s="3"/>
      <c r="C493" s="3"/>
      <c r="D493" s="3"/>
      <c r="E493" s="3"/>
      <c r="F493" s="3"/>
      <c r="G493" s="3"/>
      <c r="H493" s="3"/>
      <c r="I493" s="3"/>
      <c r="J493" s="3"/>
    </row>
    <row r="494" ht="15.75" customHeight="1">
      <c r="A494" s="3"/>
      <c r="B494" s="3"/>
      <c r="C494" s="3"/>
      <c r="D494" s="3"/>
      <c r="E494" s="3"/>
      <c r="F494" s="3"/>
      <c r="G494" s="3"/>
      <c r="H494" s="3"/>
      <c r="I494" s="3"/>
      <c r="J494" s="3"/>
    </row>
    <row r="495" ht="15.75" customHeight="1">
      <c r="A495" s="3"/>
      <c r="B495" s="3"/>
      <c r="C495" s="3"/>
      <c r="D495" s="3"/>
      <c r="E495" s="3"/>
      <c r="F495" s="3"/>
      <c r="G495" s="3"/>
      <c r="H495" s="3"/>
      <c r="I495" s="3"/>
      <c r="J495" s="3"/>
    </row>
    <row r="496" ht="15.75" customHeight="1">
      <c r="A496" s="3"/>
      <c r="B496" s="3"/>
      <c r="C496" s="3"/>
      <c r="D496" s="3"/>
      <c r="E496" s="3"/>
      <c r="F496" s="3"/>
      <c r="G496" s="3"/>
      <c r="H496" s="3"/>
      <c r="I496" s="3"/>
      <c r="J496" s="3"/>
    </row>
    <row r="497" ht="15.75" customHeight="1">
      <c r="A497" s="3"/>
      <c r="B497" s="3"/>
      <c r="C497" s="3"/>
      <c r="D497" s="3"/>
      <c r="E497" s="3"/>
      <c r="F497" s="3"/>
      <c r="G497" s="3"/>
      <c r="H497" s="3"/>
      <c r="I497" s="3"/>
      <c r="J497" s="3"/>
    </row>
    <row r="498" ht="15.75" customHeight="1">
      <c r="A498" s="3"/>
      <c r="B498" s="3"/>
      <c r="C498" s="3"/>
      <c r="D498" s="3"/>
      <c r="E498" s="3"/>
      <c r="F498" s="3"/>
      <c r="G498" s="3"/>
      <c r="H498" s="3"/>
      <c r="I498" s="3"/>
      <c r="J498" s="3"/>
    </row>
    <row r="499" ht="15.75" customHeight="1">
      <c r="A499" s="3"/>
      <c r="B499" s="3"/>
      <c r="C499" s="3"/>
      <c r="D499" s="3"/>
      <c r="E499" s="3"/>
      <c r="F499" s="3"/>
      <c r="G499" s="3"/>
      <c r="H499" s="3"/>
      <c r="I499" s="3"/>
      <c r="J499" s="3"/>
    </row>
    <row r="500" ht="15.75" customHeight="1">
      <c r="A500" s="3"/>
      <c r="B500" s="3"/>
      <c r="C500" s="3"/>
      <c r="D500" s="3"/>
      <c r="E500" s="3"/>
      <c r="F500" s="3"/>
      <c r="G500" s="3"/>
      <c r="H500" s="3"/>
      <c r="I500" s="3"/>
      <c r="J500" s="3"/>
    </row>
    <row r="501" ht="15.75" customHeight="1">
      <c r="A501" s="3"/>
      <c r="B501" s="3"/>
      <c r="C501" s="3"/>
      <c r="D501" s="3"/>
      <c r="E501" s="3"/>
      <c r="F501" s="3"/>
      <c r="G501" s="3"/>
      <c r="H501" s="3"/>
      <c r="I501" s="3"/>
      <c r="J501" s="3"/>
    </row>
    <row r="502" ht="15.75" customHeight="1">
      <c r="A502" s="3"/>
      <c r="B502" s="3"/>
      <c r="C502" s="3"/>
      <c r="D502" s="3"/>
      <c r="E502" s="3"/>
      <c r="F502" s="3"/>
      <c r="G502" s="3"/>
      <c r="H502" s="3"/>
      <c r="I502" s="3"/>
      <c r="J502" s="3"/>
    </row>
    <row r="503" ht="15.75" customHeight="1">
      <c r="A503" s="3"/>
      <c r="B503" s="3"/>
      <c r="C503" s="3"/>
      <c r="D503" s="3"/>
      <c r="E503" s="3"/>
      <c r="F503" s="3"/>
      <c r="G503" s="3"/>
      <c r="H503" s="3"/>
      <c r="I503" s="3"/>
      <c r="J503" s="3"/>
    </row>
    <row r="504" ht="15.75" customHeight="1">
      <c r="A504" s="3"/>
      <c r="B504" s="3"/>
      <c r="C504" s="3"/>
      <c r="D504" s="3"/>
      <c r="E504" s="3"/>
      <c r="F504" s="3"/>
      <c r="G504" s="3"/>
      <c r="H504" s="3"/>
      <c r="I504" s="3"/>
      <c r="J504" s="3"/>
    </row>
    <row r="505" ht="15.75" customHeight="1">
      <c r="A505" s="3"/>
      <c r="B505" s="3"/>
      <c r="C505" s="3"/>
      <c r="D505" s="3"/>
      <c r="E505" s="3"/>
      <c r="F505" s="3"/>
      <c r="G505" s="3"/>
      <c r="H505" s="3"/>
      <c r="I505" s="3"/>
      <c r="J505" s="3"/>
    </row>
    <row r="506" ht="15.75" customHeight="1">
      <c r="A506" s="3"/>
      <c r="B506" s="3"/>
      <c r="C506" s="3"/>
      <c r="D506" s="3"/>
      <c r="E506" s="3"/>
      <c r="F506" s="3"/>
      <c r="G506" s="3"/>
      <c r="H506" s="3"/>
      <c r="I506" s="3"/>
      <c r="J506" s="3"/>
    </row>
    <row r="507" ht="15.75" customHeight="1">
      <c r="A507" s="3"/>
      <c r="B507" s="3"/>
      <c r="C507" s="3"/>
      <c r="D507" s="3"/>
      <c r="E507" s="3"/>
      <c r="F507" s="3"/>
      <c r="G507" s="3"/>
      <c r="H507" s="3"/>
      <c r="I507" s="3"/>
      <c r="J507" s="3"/>
    </row>
    <row r="508" ht="15.75" customHeight="1">
      <c r="A508" s="3"/>
      <c r="B508" s="3"/>
      <c r="C508" s="3"/>
      <c r="D508" s="3"/>
      <c r="E508" s="3"/>
      <c r="F508" s="3"/>
      <c r="G508" s="3"/>
      <c r="H508" s="3"/>
      <c r="I508" s="3"/>
      <c r="J508" s="3"/>
    </row>
    <row r="509" ht="15.75" customHeight="1">
      <c r="A509" s="3"/>
      <c r="B509" s="3"/>
      <c r="C509" s="3"/>
      <c r="D509" s="3"/>
      <c r="E509" s="3"/>
      <c r="F509" s="3"/>
      <c r="G509" s="3"/>
      <c r="H509" s="3"/>
      <c r="I509" s="3"/>
      <c r="J509" s="3"/>
    </row>
    <row r="510" ht="15.75" customHeight="1">
      <c r="A510" s="3"/>
      <c r="B510" s="3"/>
      <c r="C510" s="3"/>
      <c r="D510" s="3"/>
      <c r="E510" s="3"/>
      <c r="F510" s="3"/>
      <c r="G510" s="3"/>
      <c r="H510" s="3"/>
      <c r="I510" s="3"/>
      <c r="J510" s="3"/>
    </row>
    <row r="511" ht="15.75" customHeight="1">
      <c r="A511" s="3"/>
      <c r="B511" s="3"/>
      <c r="C511" s="3"/>
      <c r="D511" s="3"/>
      <c r="E511" s="3"/>
      <c r="F511" s="3"/>
      <c r="G511" s="3"/>
      <c r="H511" s="3"/>
      <c r="I511" s="3"/>
      <c r="J511" s="3"/>
    </row>
    <row r="512" ht="15.75" customHeight="1">
      <c r="A512" s="3"/>
      <c r="B512" s="3"/>
      <c r="C512" s="3"/>
      <c r="D512" s="3"/>
      <c r="E512" s="3"/>
      <c r="F512" s="3"/>
      <c r="G512" s="3"/>
      <c r="H512" s="3"/>
      <c r="I512" s="3"/>
      <c r="J512" s="3"/>
    </row>
    <row r="513" ht="15.75" customHeight="1">
      <c r="A513" s="3"/>
      <c r="B513" s="3"/>
      <c r="C513" s="3"/>
      <c r="D513" s="3"/>
      <c r="E513" s="3"/>
      <c r="F513" s="3"/>
      <c r="G513" s="3"/>
      <c r="H513" s="3"/>
      <c r="I513" s="3"/>
      <c r="J513" s="3"/>
    </row>
    <row r="514" ht="15.75" customHeight="1">
      <c r="A514" s="3"/>
      <c r="B514" s="3"/>
      <c r="C514" s="3"/>
      <c r="D514" s="3"/>
      <c r="E514" s="3"/>
      <c r="F514" s="3"/>
      <c r="G514" s="3"/>
      <c r="H514" s="3"/>
      <c r="I514" s="3"/>
      <c r="J514" s="3"/>
    </row>
    <row r="515" ht="15.75" customHeight="1">
      <c r="A515" s="3"/>
      <c r="B515" s="3"/>
      <c r="C515" s="3"/>
      <c r="D515" s="3"/>
      <c r="E515" s="3"/>
      <c r="F515" s="3"/>
      <c r="G515" s="3"/>
      <c r="H515" s="3"/>
      <c r="I515" s="3"/>
      <c r="J515" s="3"/>
    </row>
    <row r="516" ht="15.75" customHeight="1">
      <c r="A516" s="3"/>
      <c r="B516" s="3"/>
      <c r="C516" s="3"/>
      <c r="D516" s="3"/>
      <c r="E516" s="3"/>
      <c r="F516" s="3"/>
      <c r="G516" s="3"/>
      <c r="H516" s="3"/>
      <c r="I516" s="3"/>
      <c r="J516" s="3"/>
    </row>
    <row r="517" ht="15.75" customHeight="1">
      <c r="A517" s="3"/>
      <c r="B517" s="3"/>
      <c r="C517" s="3"/>
      <c r="D517" s="3"/>
      <c r="E517" s="3"/>
      <c r="F517" s="3"/>
      <c r="G517" s="3"/>
      <c r="H517" s="3"/>
      <c r="I517" s="3"/>
      <c r="J517" s="3"/>
    </row>
    <row r="518" ht="15.75" customHeight="1">
      <c r="A518" s="3"/>
      <c r="B518" s="3"/>
      <c r="C518" s="3"/>
      <c r="D518" s="3"/>
      <c r="E518" s="3"/>
      <c r="F518" s="3"/>
      <c r="G518" s="3"/>
      <c r="H518" s="3"/>
      <c r="I518" s="3"/>
      <c r="J518" s="3"/>
    </row>
    <row r="519" ht="15.75" customHeight="1">
      <c r="A519" s="3"/>
      <c r="B519" s="3"/>
      <c r="C519" s="3"/>
      <c r="D519" s="3"/>
      <c r="E519" s="3"/>
      <c r="F519" s="3"/>
      <c r="G519" s="3"/>
      <c r="H519" s="3"/>
      <c r="I519" s="3"/>
      <c r="J519" s="3"/>
    </row>
    <row r="520" ht="15.75" customHeight="1">
      <c r="A520" s="3"/>
      <c r="B520" s="3"/>
      <c r="C520" s="3"/>
      <c r="D520" s="3"/>
      <c r="E520" s="3"/>
      <c r="F520" s="3"/>
      <c r="G520" s="3"/>
      <c r="H520" s="3"/>
      <c r="I520" s="3"/>
      <c r="J520" s="3"/>
    </row>
    <row r="521" ht="15.75" customHeight="1">
      <c r="A521" s="3"/>
      <c r="B521" s="3"/>
      <c r="C521" s="3"/>
      <c r="D521" s="3"/>
      <c r="E521" s="3"/>
      <c r="F521" s="3"/>
      <c r="G521" s="3"/>
      <c r="H521" s="3"/>
      <c r="I521" s="3"/>
      <c r="J521" s="3"/>
    </row>
    <row r="522" ht="15.75" customHeight="1">
      <c r="A522" s="3"/>
      <c r="B522" s="3"/>
      <c r="C522" s="3"/>
      <c r="D522" s="3"/>
      <c r="E522" s="3"/>
      <c r="F522" s="3"/>
      <c r="G522" s="3"/>
      <c r="H522" s="3"/>
      <c r="I522" s="3"/>
      <c r="J522" s="3"/>
    </row>
    <row r="523" ht="15.75" customHeight="1">
      <c r="A523" s="3"/>
      <c r="B523" s="3"/>
      <c r="C523" s="3"/>
      <c r="D523" s="3"/>
      <c r="E523" s="3"/>
      <c r="F523" s="3"/>
      <c r="G523" s="3"/>
      <c r="H523" s="3"/>
      <c r="I523" s="3"/>
      <c r="J523" s="3"/>
    </row>
    <row r="524" ht="15.75" customHeight="1">
      <c r="A524" s="3"/>
      <c r="B524" s="3"/>
      <c r="C524" s="3"/>
      <c r="D524" s="3"/>
      <c r="E524" s="3"/>
      <c r="F524" s="3"/>
      <c r="G524" s="3"/>
      <c r="H524" s="3"/>
      <c r="I524" s="3"/>
      <c r="J524" s="3"/>
    </row>
    <row r="525" ht="15.75" customHeight="1">
      <c r="A525" s="3"/>
      <c r="B525" s="3"/>
      <c r="C525" s="3"/>
      <c r="D525" s="3"/>
      <c r="E525" s="3"/>
      <c r="F525" s="3"/>
      <c r="G525" s="3"/>
      <c r="H525" s="3"/>
      <c r="I525" s="3"/>
      <c r="J525" s="3"/>
    </row>
    <row r="526" ht="15.75" customHeight="1">
      <c r="A526" s="3"/>
      <c r="B526" s="3"/>
      <c r="C526" s="3"/>
      <c r="D526" s="3"/>
      <c r="E526" s="3"/>
      <c r="F526" s="3"/>
      <c r="G526" s="3"/>
      <c r="H526" s="3"/>
      <c r="I526" s="3"/>
      <c r="J526" s="3"/>
    </row>
    <row r="527" ht="15.75" customHeight="1">
      <c r="A527" s="3"/>
      <c r="B527" s="3"/>
      <c r="C527" s="3"/>
      <c r="D527" s="3"/>
      <c r="E527" s="3"/>
      <c r="F527" s="3"/>
      <c r="G527" s="3"/>
      <c r="H527" s="3"/>
      <c r="I527" s="3"/>
      <c r="J527" s="3"/>
    </row>
    <row r="528" ht="15.75" customHeight="1">
      <c r="A528" s="3"/>
      <c r="B528" s="3"/>
      <c r="C528" s="3"/>
      <c r="D528" s="3"/>
      <c r="E528" s="3"/>
      <c r="F528" s="3"/>
      <c r="G528" s="3"/>
      <c r="H528" s="3"/>
      <c r="I528" s="3"/>
      <c r="J528" s="3"/>
    </row>
    <row r="529" ht="15.75" customHeight="1">
      <c r="A529" s="3"/>
      <c r="B529" s="3"/>
      <c r="C529" s="3"/>
      <c r="D529" s="3"/>
      <c r="E529" s="3"/>
      <c r="F529" s="3"/>
      <c r="G529" s="3"/>
      <c r="H529" s="3"/>
      <c r="I529" s="3"/>
      <c r="J529" s="3"/>
    </row>
    <row r="530" ht="15.75" customHeight="1">
      <c r="A530" s="3"/>
      <c r="B530" s="3"/>
      <c r="C530" s="3"/>
      <c r="D530" s="3"/>
      <c r="E530" s="3"/>
      <c r="F530" s="3"/>
      <c r="G530" s="3"/>
      <c r="H530" s="3"/>
      <c r="I530" s="3"/>
      <c r="J530" s="3"/>
    </row>
    <row r="531" ht="15.75" customHeight="1">
      <c r="A531" s="3"/>
      <c r="B531" s="3"/>
      <c r="C531" s="3"/>
      <c r="D531" s="3"/>
      <c r="E531" s="3"/>
      <c r="F531" s="3"/>
      <c r="G531" s="3"/>
      <c r="H531" s="3"/>
      <c r="I531" s="3"/>
      <c r="J531" s="3"/>
    </row>
    <row r="532" ht="15.75" customHeight="1">
      <c r="A532" s="3"/>
      <c r="B532" s="3"/>
      <c r="C532" s="3"/>
      <c r="D532" s="3"/>
      <c r="E532" s="3"/>
      <c r="F532" s="3"/>
      <c r="G532" s="3"/>
      <c r="H532" s="3"/>
      <c r="I532" s="3"/>
      <c r="J532" s="3"/>
    </row>
    <row r="533" ht="15.75" customHeight="1">
      <c r="A533" s="3"/>
      <c r="B533" s="3"/>
      <c r="C533" s="3"/>
      <c r="D533" s="3"/>
      <c r="E533" s="3"/>
      <c r="F533" s="3"/>
      <c r="G533" s="3"/>
      <c r="H533" s="3"/>
      <c r="I533" s="3"/>
      <c r="J533" s="3"/>
    </row>
    <row r="534" ht="15.75" customHeight="1">
      <c r="A534" s="3"/>
      <c r="B534" s="3"/>
      <c r="C534" s="3"/>
      <c r="D534" s="3"/>
      <c r="E534" s="3"/>
      <c r="F534" s="3"/>
      <c r="G534" s="3"/>
      <c r="H534" s="3"/>
      <c r="I534" s="3"/>
      <c r="J534" s="3"/>
    </row>
    <row r="535" ht="15.75" customHeight="1">
      <c r="A535" s="3"/>
      <c r="B535" s="3"/>
      <c r="C535" s="3"/>
      <c r="D535" s="3"/>
      <c r="E535" s="3"/>
      <c r="F535" s="3"/>
      <c r="G535" s="3"/>
      <c r="H535" s="3"/>
      <c r="I535" s="3"/>
      <c r="J535" s="3"/>
    </row>
    <row r="536" ht="15.75" customHeight="1">
      <c r="A536" s="3"/>
      <c r="B536" s="3"/>
      <c r="C536" s="3"/>
      <c r="D536" s="3"/>
      <c r="E536" s="3"/>
      <c r="F536" s="3"/>
      <c r="G536" s="3"/>
      <c r="H536" s="3"/>
      <c r="I536" s="3"/>
      <c r="J536" s="3"/>
    </row>
    <row r="537" ht="15.75" customHeight="1">
      <c r="A537" s="3"/>
      <c r="B537" s="3"/>
      <c r="C537" s="3"/>
      <c r="D537" s="3"/>
      <c r="E537" s="3"/>
      <c r="F537" s="3"/>
      <c r="G537" s="3"/>
      <c r="H537" s="3"/>
      <c r="I537" s="3"/>
      <c r="J537" s="3"/>
    </row>
    <row r="538" ht="15.75" customHeight="1">
      <c r="A538" s="3"/>
      <c r="B538" s="3"/>
      <c r="C538" s="3"/>
      <c r="D538" s="3"/>
      <c r="E538" s="3"/>
      <c r="F538" s="3"/>
      <c r="G538" s="3"/>
      <c r="H538" s="3"/>
      <c r="I538" s="3"/>
      <c r="J538" s="3"/>
    </row>
    <row r="539" ht="15.75" customHeight="1">
      <c r="A539" s="3"/>
      <c r="B539" s="3"/>
      <c r="C539" s="3"/>
      <c r="D539" s="3"/>
      <c r="E539" s="3"/>
      <c r="F539" s="3"/>
      <c r="G539" s="3"/>
      <c r="H539" s="3"/>
      <c r="I539" s="3"/>
      <c r="J539" s="3"/>
    </row>
    <row r="540" ht="15.75" customHeight="1">
      <c r="A540" s="3"/>
      <c r="B540" s="3"/>
      <c r="C540" s="3"/>
      <c r="D540" s="3"/>
      <c r="E540" s="3"/>
      <c r="F540" s="3"/>
      <c r="G540" s="3"/>
      <c r="H540" s="3"/>
      <c r="I540" s="3"/>
      <c r="J540" s="3"/>
    </row>
    <row r="541" ht="15.75" customHeight="1">
      <c r="A541" s="3"/>
      <c r="B541" s="3"/>
      <c r="C541" s="3"/>
      <c r="D541" s="3"/>
      <c r="E541" s="3"/>
      <c r="F541" s="3"/>
      <c r="G541" s="3"/>
      <c r="H541" s="3"/>
      <c r="I541" s="3"/>
      <c r="J541" s="3"/>
    </row>
    <row r="542" ht="15.75" customHeight="1">
      <c r="A542" s="3"/>
      <c r="B542" s="3"/>
      <c r="C542" s="3"/>
      <c r="D542" s="3"/>
      <c r="E542" s="3"/>
      <c r="F542" s="3"/>
      <c r="G542" s="3"/>
      <c r="H542" s="3"/>
      <c r="I542" s="3"/>
      <c r="J542" s="3"/>
    </row>
    <row r="543" ht="15.75" customHeight="1">
      <c r="A543" s="3"/>
      <c r="B543" s="3"/>
      <c r="C543" s="3"/>
      <c r="D543" s="3"/>
      <c r="E543" s="3"/>
      <c r="F543" s="3"/>
      <c r="G543" s="3"/>
      <c r="H543" s="3"/>
      <c r="I543" s="3"/>
      <c r="J543" s="3"/>
    </row>
    <row r="544" ht="15.75" customHeight="1">
      <c r="A544" s="3"/>
      <c r="B544" s="3"/>
      <c r="C544" s="3"/>
      <c r="D544" s="3"/>
      <c r="E544" s="3"/>
      <c r="F544" s="3"/>
      <c r="G544" s="3"/>
      <c r="H544" s="3"/>
      <c r="I544" s="3"/>
      <c r="J544" s="3"/>
    </row>
    <row r="545" ht="15.75" customHeight="1">
      <c r="A545" s="3"/>
      <c r="B545" s="3"/>
      <c r="C545" s="3"/>
      <c r="D545" s="3"/>
      <c r="E545" s="3"/>
      <c r="F545" s="3"/>
      <c r="G545" s="3"/>
      <c r="H545" s="3"/>
      <c r="I545" s="3"/>
      <c r="J545" s="3"/>
    </row>
    <row r="546" ht="15.75" customHeight="1">
      <c r="A546" s="3"/>
      <c r="B546" s="3"/>
      <c r="C546" s="3"/>
      <c r="D546" s="3"/>
      <c r="E546" s="3"/>
      <c r="F546" s="3"/>
      <c r="G546" s="3"/>
      <c r="H546" s="3"/>
      <c r="I546" s="3"/>
      <c r="J546" s="3"/>
    </row>
    <row r="547" ht="15.75" customHeight="1">
      <c r="A547" s="3"/>
      <c r="B547" s="3"/>
      <c r="C547" s="3"/>
      <c r="D547" s="3"/>
      <c r="E547" s="3"/>
      <c r="F547" s="3"/>
      <c r="G547" s="3"/>
      <c r="H547" s="3"/>
      <c r="I547" s="3"/>
      <c r="J547" s="3"/>
    </row>
    <row r="548" ht="15.75" customHeight="1">
      <c r="A548" s="3"/>
      <c r="B548" s="3"/>
      <c r="C548" s="3"/>
      <c r="D548" s="3"/>
      <c r="E548" s="3"/>
      <c r="F548" s="3"/>
      <c r="G548" s="3"/>
      <c r="H548" s="3"/>
      <c r="I548" s="3"/>
      <c r="J548" s="3"/>
    </row>
    <row r="549" ht="15.75" customHeight="1">
      <c r="A549" s="3"/>
      <c r="B549" s="3"/>
      <c r="C549" s="3"/>
      <c r="D549" s="3"/>
      <c r="E549" s="3"/>
      <c r="F549" s="3"/>
      <c r="G549" s="3"/>
      <c r="H549" s="3"/>
      <c r="I549" s="3"/>
      <c r="J549" s="3"/>
    </row>
    <row r="550" ht="15.75" customHeight="1">
      <c r="A550" s="3"/>
      <c r="B550" s="3"/>
      <c r="C550" s="3"/>
      <c r="D550" s="3"/>
      <c r="E550" s="3"/>
      <c r="F550" s="3"/>
      <c r="G550" s="3"/>
      <c r="H550" s="3"/>
      <c r="I550" s="3"/>
      <c r="J550" s="3"/>
    </row>
    <row r="551" ht="15.75" customHeight="1">
      <c r="A551" s="3"/>
      <c r="B551" s="3"/>
      <c r="C551" s="3"/>
      <c r="D551" s="3"/>
      <c r="E551" s="3"/>
      <c r="F551" s="3"/>
      <c r="G551" s="3"/>
      <c r="H551" s="3"/>
      <c r="I551" s="3"/>
      <c r="J551" s="3"/>
    </row>
    <row r="552" ht="15.75" customHeight="1">
      <c r="A552" s="3"/>
      <c r="B552" s="3"/>
      <c r="C552" s="3"/>
      <c r="D552" s="3"/>
      <c r="E552" s="3"/>
      <c r="F552" s="3"/>
      <c r="G552" s="3"/>
      <c r="H552" s="3"/>
      <c r="I552" s="3"/>
      <c r="J552" s="3"/>
    </row>
    <row r="553" ht="15.75" customHeight="1">
      <c r="A553" s="3"/>
      <c r="B553" s="3"/>
      <c r="C553" s="3"/>
      <c r="D553" s="3"/>
      <c r="E553" s="3"/>
      <c r="F553" s="3"/>
      <c r="G553" s="3"/>
      <c r="H553" s="3"/>
      <c r="I553" s="3"/>
      <c r="J553" s="3"/>
    </row>
    <row r="554" ht="15.75" customHeight="1">
      <c r="A554" s="3"/>
      <c r="B554" s="3"/>
      <c r="C554" s="3"/>
      <c r="D554" s="3"/>
      <c r="E554" s="3"/>
      <c r="F554" s="3"/>
      <c r="G554" s="3"/>
      <c r="H554" s="3"/>
      <c r="I554" s="3"/>
      <c r="J554" s="3"/>
    </row>
    <row r="555" ht="15.75" customHeight="1">
      <c r="A555" s="3"/>
      <c r="B555" s="3"/>
      <c r="C555" s="3"/>
      <c r="D555" s="3"/>
      <c r="E555" s="3"/>
      <c r="F555" s="3"/>
      <c r="G555" s="3"/>
      <c r="H555" s="3"/>
      <c r="I555" s="3"/>
      <c r="J555" s="3"/>
    </row>
    <row r="556" ht="15.75" customHeight="1">
      <c r="A556" s="3"/>
      <c r="B556" s="3"/>
      <c r="C556" s="3"/>
      <c r="D556" s="3"/>
      <c r="E556" s="3"/>
      <c r="F556" s="3"/>
      <c r="G556" s="3"/>
      <c r="H556" s="3"/>
      <c r="I556" s="3"/>
      <c r="J556" s="3"/>
    </row>
    <row r="557" ht="15.75" customHeight="1">
      <c r="A557" s="3"/>
      <c r="B557" s="3"/>
      <c r="C557" s="3"/>
      <c r="D557" s="3"/>
      <c r="E557" s="3"/>
      <c r="F557" s="3"/>
      <c r="G557" s="3"/>
      <c r="H557" s="3"/>
      <c r="I557" s="3"/>
      <c r="J557" s="3"/>
    </row>
    <row r="558" ht="15.75" customHeight="1">
      <c r="A558" s="3"/>
      <c r="B558" s="3"/>
      <c r="C558" s="3"/>
      <c r="D558" s="3"/>
      <c r="E558" s="3"/>
      <c r="F558" s="3"/>
      <c r="G558" s="3"/>
      <c r="H558" s="3"/>
      <c r="I558" s="3"/>
      <c r="J558" s="3"/>
    </row>
    <row r="559" ht="15.75" customHeight="1">
      <c r="A559" s="3"/>
      <c r="B559" s="3"/>
      <c r="C559" s="3"/>
      <c r="D559" s="3"/>
      <c r="E559" s="3"/>
      <c r="F559" s="3"/>
      <c r="G559" s="3"/>
      <c r="H559" s="3"/>
      <c r="I559" s="3"/>
      <c r="J559" s="3"/>
    </row>
    <row r="560" ht="15.75" customHeight="1">
      <c r="A560" s="3"/>
      <c r="B560" s="3"/>
      <c r="C560" s="3"/>
      <c r="D560" s="3"/>
      <c r="E560" s="3"/>
      <c r="F560" s="3"/>
      <c r="G560" s="3"/>
      <c r="H560" s="3"/>
      <c r="I560" s="3"/>
      <c r="J560" s="3"/>
    </row>
    <row r="561" ht="15.75" customHeight="1">
      <c r="A561" s="3"/>
      <c r="B561" s="3"/>
      <c r="C561" s="3"/>
      <c r="D561" s="3"/>
      <c r="E561" s="3"/>
      <c r="F561" s="3"/>
      <c r="G561" s="3"/>
      <c r="H561" s="3"/>
      <c r="I561" s="3"/>
      <c r="J561" s="3"/>
    </row>
    <row r="562" ht="15.75" customHeight="1">
      <c r="A562" s="3"/>
      <c r="B562" s="3"/>
      <c r="C562" s="3"/>
      <c r="D562" s="3"/>
      <c r="E562" s="3"/>
      <c r="F562" s="3"/>
      <c r="G562" s="3"/>
      <c r="H562" s="3"/>
      <c r="I562" s="3"/>
      <c r="J562" s="3"/>
    </row>
    <row r="563" ht="15.75" customHeight="1">
      <c r="A563" s="3"/>
      <c r="B563" s="3"/>
      <c r="C563" s="3"/>
      <c r="D563" s="3"/>
      <c r="E563" s="3"/>
      <c r="F563" s="3"/>
      <c r="G563" s="3"/>
      <c r="H563" s="3"/>
      <c r="I563" s="3"/>
      <c r="J563" s="3"/>
    </row>
    <row r="564" ht="15.75" customHeight="1">
      <c r="A564" s="3"/>
      <c r="B564" s="3"/>
      <c r="C564" s="3"/>
      <c r="D564" s="3"/>
      <c r="E564" s="3"/>
      <c r="F564" s="3"/>
      <c r="G564" s="3"/>
      <c r="H564" s="3"/>
      <c r="I564" s="3"/>
      <c r="J564" s="3"/>
    </row>
    <row r="565" ht="15.75" customHeight="1">
      <c r="A565" s="3"/>
      <c r="B565" s="3"/>
      <c r="C565" s="3"/>
      <c r="D565" s="3"/>
      <c r="E565" s="3"/>
      <c r="F565" s="3"/>
      <c r="G565" s="3"/>
      <c r="H565" s="3"/>
      <c r="I565" s="3"/>
      <c r="J565" s="3"/>
    </row>
    <row r="566" ht="15.75" customHeight="1">
      <c r="A566" s="3"/>
      <c r="B566" s="3"/>
      <c r="C566" s="3"/>
      <c r="D566" s="3"/>
      <c r="E566" s="3"/>
      <c r="F566" s="3"/>
      <c r="G566" s="3"/>
      <c r="H566" s="3"/>
      <c r="I566" s="3"/>
      <c r="J566" s="3"/>
    </row>
    <row r="567" ht="15.75" customHeight="1">
      <c r="A567" s="3"/>
      <c r="B567" s="3"/>
      <c r="C567" s="3"/>
      <c r="D567" s="3"/>
      <c r="E567" s="3"/>
      <c r="F567" s="3"/>
      <c r="G567" s="3"/>
      <c r="H567" s="3"/>
      <c r="I567" s="3"/>
      <c r="J567" s="3"/>
    </row>
    <row r="568" ht="15.75" customHeight="1">
      <c r="A568" s="3"/>
      <c r="B568" s="3"/>
      <c r="C568" s="3"/>
      <c r="D568" s="3"/>
      <c r="E568" s="3"/>
      <c r="F568" s="3"/>
      <c r="G568" s="3"/>
      <c r="H568" s="3"/>
      <c r="I568" s="3"/>
      <c r="J568" s="3"/>
    </row>
    <row r="569" ht="15.75" customHeight="1">
      <c r="A569" s="3"/>
      <c r="B569" s="3"/>
      <c r="C569" s="3"/>
      <c r="D569" s="3"/>
      <c r="E569" s="3"/>
      <c r="F569" s="3"/>
      <c r="G569" s="3"/>
      <c r="H569" s="3"/>
      <c r="I569" s="3"/>
      <c r="J569" s="3"/>
    </row>
    <row r="570" ht="15.75" customHeight="1">
      <c r="A570" s="3"/>
      <c r="B570" s="3"/>
      <c r="C570" s="3"/>
      <c r="D570" s="3"/>
      <c r="E570" s="3"/>
      <c r="F570" s="3"/>
      <c r="G570" s="3"/>
      <c r="H570" s="3"/>
      <c r="I570" s="3"/>
      <c r="J570" s="3"/>
    </row>
    <row r="571" ht="15.75" customHeight="1">
      <c r="A571" s="3"/>
      <c r="B571" s="3"/>
      <c r="C571" s="3"/>
      <c r="D571" s="3"/>
      <c r="E571" s="3"/>
      <c r="F571" s="3"/>
      <c r="G571" s="3"/>
      <c r="H571" s="3"/>
      <c r="I571" s="3"/>
      <c r="J571" s="3"/>
    </row>
    <row r="572" ht="15.75" customHeight="1">
      <c r="A572" s="3"/>
      <c r="B572" s="3"/>
      <c r="C572" s="3"/>
      <c r="D572" s="3"/>
      <c r="E572" s="3"/>
      <c r="F572" s="3"/>
      <c r="G572" s="3"/>
      <c r="H572" s="3"/>
      <c r="I572" s="3"/>
      <c r="J572" s="3"/>
    </row>
    <row r="573" ht="15.75" customHeight="1">
      <c r="A573" s="3"/>
      <c r="B573" s="3"/>
      <c r="C573" s="3"/>
      <c r="D573" s="3"/>
      <c r="E573" s="3"/>
      <c r="F573" s="3"/>
      <c r="G573" s="3"/>
      <c r="H573" s="3"/>
      <c r="I573" s="3"/>
      <c r="J573" s="3"/>
    </row>
    <row r="574" ht="15.75" customHeight="1">
      <c r="A574" s="3"/>
      <c r="B574" s="3"/>
      <c r="C574" s="3"/>
      <c r="D574" s="3"/>
      <c r="E574" s="3"/>
      <c r="F574" s="3"/>
      <c r="G574" s="3"/>
      <c r="H574" s="3"/>
      <c r="I574" s="3"/>
      <c r="J574" s="3"/>
    </row>
    <row r="575" ht="15.75" customHeight="1">
      <c r="A575" s="3"/>
      <c r="B575" s="3"/>
      <c r="C575" s="3"/>
      <c r="D575" s="3"/>
      <c r="E575" s="3"/>
      <c r="F575" s="3"/>
      <c r="G575" s="3"/>
      <c r="H575" s="3"/>
      <c r="I575" s="3"/>
      <c r="J575" s="3"/>
    </row>
    <row r="576" ht="15.75" customHeight="1">
      <c r="A576" s="3"/>
      <c r="B576" s="3"/>
      <c r="C576" s="3"/>
      <c r="D576" s="3"/>
      <c r="E576" s="3"/>
      <c r="F576" s="3"/>
      <c r="G576" s="3"/>
      <c r="H576" s="3"/>
      <c r="I576" s="3"/>
      <c r="J576" s="3"/>
    </row>
    <row r="577" ht="15.75" customHeight="1">
      <c r="A577" s="3"/>
      <c r="B577" s="3"/>
      <c r="C577" s="3"/>
      <c r="D577" s="3"/>
      <c r="E577" s="3"/>
      <c r="F577" s="3"/>
      <c r="G577" s="3"/>
      <c r="H577" s="3"/>
      <c r="I577" s="3"/>
      <c r="J577" s="3"/>
    </row>
    <row r="578" ht="15.75" customHeight="1">
      <c r="A578" s="3"/>
      <c r="B578" s="3"/>
      <c r="C578" s="3"/>
      <c r="D578" s="3"/>
      <c r="E578" s="3"/>
      <c r="F578" s="3"/>
      <c r="G578" s="3"/>
      <c r="H578" s="3"/>
      <c r="I578" s="3"/>
      <c r="J578" s="3"/>
    </row>
    <row r="579" ht="15.75" customHeight="1">
      <c r="A579" s="3"/>
      <c r="B579" s="3"/>
      <c r="C579" s="3"/>
      <c r="D579" s="3"/>
      <c r="E579" s="3"/>
      <c r="F579" s="3"/>
      <c r="G579" s="3"/>
      <c r="H579" s="3"/>
      <c r="I579" s="3"/>
      <c r="J579" s="3"/>
    </row>
    <row r="580" ht="15.75" customHeight="1">
      <c r="A580" s="3"/>
      <c r="B580" s="3"/>
      <c r="C580" s="3"/>
      <c r="D580" s="3"/>
      <c r="E580" s="3"/>
      <c r="F580" s="3"/>
      <c r="G580" s="3"/>
      <c r="H580" s="3"/>
      <c r="I580" s="3"/>
      <c r="J580" s="3"/>
    </row>
    <row r="581" ht="15.75" customHeight="1">
      <c r="A581" s="3"/>
      <c r="B581" s="3"/>
      <c r="C581" s="3"/>
      <c r="D581" s="3"/>
      <c r="E581" s="3"/>
      <c r="F581" s="3"/>
      <c r="G581" s="3"/>
      <c r="H581" s="3"/>
      <c r="I581" s="3"/>
      <c r="J581" s="3"/>
    </row>
    <row r="582" ht="15.75" customHeight="1">
      <c r="A582" s="3"/>
      <c r="B582" s="3"/>
      <c r="C582" s="3"/>
      <c r="D582" s="3"/>
      <c r="E582" s="3"/>
      <c r="F582" s="3"/>
      <c r="G582" s="3"/>
      <c r="H582" s="3"/>
      <c r="I582" s="3"/>
      <c r="J582" s="3"/>
    </row>
    <row r="583" ht="15.75" customHeight="1">
      <c r="A583" s="3"/>
      <c r="B583" s="3"/>
      <c r="C583" s="3"/>
      <c r="D583" s="3"/>
      <c r="E583" s="3"/>
      <c r="F583" s="3"/>
      <c r="G583" s="3"/>
      <c r="H583" s="3"/>
      <c r="I583" s="3"/>
      <c r="J583" s="3"/>
    </row>
    <row r="584" ht="15.75" customHeight="1">
      <c r="A584" s="3"/>
      <c r="B584" s="3"/>
      <c r="C584" s="3"/>
      <c r="D584" s="3"/>
      <c r="E584" s="3"/>
      <c r="F584" s="3"/>
      <c r="G584" s="3"/>
      <c r="H584" s="3"/>
      <c r="I584" s="3"/>
      <c r="J584" s="3"/>
    </row>
    <row r="585" ht="15.75" customHeight="1">
      <c r="A585" s="3"/>
      <c r="B585" s="3"/>
      <c r="C585" s="3"/>
      <c r="D585" s="3"/>
      <c r="E585" s="3"/>
      <c r="F585" s="3"/>
      <c r="G585" s="3"/>
      <c r="H585" s="3"/>
      <c r="I585" s="3"/>
      <c r="J585" s="3"/>
    </row>
    <row r="586" ht="15.75" customHeight="1">
      <c r="A586" s="3"/>
      <c r="B586" s="3"/>
      <c r="C586" s="3"/>
      <c r="D586" s="3"/>
      <c r="E586" s="3"/>
      <c r="F586" s="3"/>
      <c r="G586" s="3"/>
      <c r="H586" s="3"/>
      <c r="I586" s="3"/>
      <c r="J586" s="3"/>
    </row>
    <row r="587" ht="15.75" customHeight="1">
      <c r="A587" s="3"/>
      <c r="B587" s="3"/>
      <c r="C587" s="3"/>
      <c r="D587" s="3"/>
      <c r="E587" s="3"/>
      <c r="F587" s="3"/>
      <c r="G587" s="3"/>
      <c r="H587" s="3"/>
      <c r="I587" s="3"/>
      <c r="J587" s="3"/>
    </row>
    <row r="588" ht="15.75" customHeight="1">
      <c r="A588" s="3"/>
      <c r="B588" s="3"/>
      <c r="C588" s="3"/>
      <c r="D588" s="3"/>
      <c r="E588" s="3"/>
      <c r="F588" s="3"/>
      <c r="G588" s="3"/>
      <c r="H588" s="3"/>
      <c r="I588" s="3"/>
      <c r="J588" s="3"/>
    </row>
    <row r="589" ht="15.75" customHeight="1">
      <c r="A589" s="3"/>
      <c r="B589" s="3"/>
      <c r="C589" s="3"/>
      <c r="D589" s="3"/>
      <c r="E589" s="3"/>
      <c r="F589" s="3"/>
      <c r="G589" s="3"/>
      <c r="H589" s="3"/>
      <c r="I589" s="3"/>
      <c r="J589" s="3"/>
    </row>
    <row r="590" ht="15.75" customHeight="1">
      <c r="A590" s="3"/>
      <c r="B590" s="3"/>
      <c r="C590" s="3"/>
      <c r="D590" s="3"/>
      <c r="E590" s="3"/>
      <c r="F590" s="3"/>
      <c r="G590" s="3"/>
      <c r="H590" s="3"/>
      <c r="I590" s="3"/>
      <c r="J590" s="3"/>
    </row>
    <row r="591" ht="15.75" customHeight="1">
      <c r="A591" s="3"/>
      <c r="B591" s="3"/>
      <c r="C591" s="3"/>
      <c r="D591" s="3"/>
      <c r="E591" s="3"/>
      <c r="F591" s="3"/>
      <c r="G591" s="3"/>
      <c r="H591" s="3"/>
      <c r="I591" s="3"/>
      <c r="J591" s="3"/>
    </row>
    <row r="592" ht="15.75" customHeight="1">
      <c r="A592" s="3"/>
      <c r="B592" s="3"/>
      <c r="C592" s="3"/>
      <c r="D592" s="3"/>
      <c r="E592" s="3"/>
      <c r="F592" s="3"/>
      <c r="G592" s="3"/>
      <c r="H592" s="3"/>
      <c r="I592" s="3"/>
      <c r="J592" s="3"/>
    </row>
    <row r="593" ht="15.75" customHeight="1">
      <c r="A593" s="3"/>
      <c r="B593" s="3"/>
      <c r="C593" s="3"/>
      <c r="D593" s="3"/>
      <c r="E593" s="3"/>
      <c r="F593" s="3"/>
      <c r="G593" s="3"/>
      <c r="H593" s="3"/>
      <c r="I593" s="3"/>
      <c r="J593" s="3"/>
    </row>
    <row r="594" ht="15.75" customHeight="1">
      <c r="A594" s="3"/>
      <c r="B594" s="3"/>
      <c r="C594" s="3"/>
      <c r="D594" s="3"/>
      <c r="E594" s="3"/>
      <c r="F594" s="3"/>
      <c r="G594" s="3"/>
      <c r="H594" s="3"/>
      <c r="I594" s="3"/>
      <c r="J594" s="3"/>
    </row>
    <row r="595" ht="15.75" customHeight="1">
      <c r="A595" s="3"/>
      <c r="B595" s="3"/>
      <c r="C595" s="3"/>
      <c r="D595" s="3"/>
      <c r="E595" s="3"/>
      <c r="F595" s="3"/>
      <c r="G595" s="3"/>
      <c r="H595" s="3"/>
      <c r="I595" s="3"/>
      <c r="J595" s="3"/>
    </row>
    <row r="596" ht="15.75" customHeight="1">
      <c r="A596" s="3"/>
      <c r="B596" s="3"/>
      <c r="C596" s="3"/>
      <c r="D596" s="3"/>
      <c r="E596" s="3"/>
      <c r="F596" s="3"/>
      <c r="G596" s="3"/>
      <c r="H596" s="3"/>
      <c r="I596" s="3"/>
      <c r="J596" s="3"/>
    </row>
    <row r="597" ht="15.75" customHeight="1">
      <c r="A597" s="3"/>
      <c r="B597" s="3"/>
      <c r="C597" s="3"/>
      <c r="D597" s="3"/>
      <c r="E597" s="3"/>
      <c r="F597" s="3"/>
      <c r="G597" s="3"/>
      <c r="H597" s="3"/>
      <c r="I597" s="3"/>
      <c r="J597" s="3"/>
    </row>
    <row r="598" ht="15.75" customHeight="1">
      <c r="A598" s="3"/>
      <c r="B598" s="3"/>
      <c r="C598" s="3"/>
      <c r="D598" s="3"/>
      <c r="E598" s="3"/>
      <c r="F598" s="3"/>
      <c r="G598" s="3"/>
      <c r="H598" s="3"/>
      <c r="I598" s="3"/>
      <c r="J598" s="3"/>
    </row>
    <row r="599" ht="15.75" customHeight="1">
      <c r="A599" s="3"/>
      <c r="B599" s="3"/>
      <c r="C599" s="3"/>
      <c r="D599" s="3"/>
      <c r="E599" s="3"/>
      <c r="F599" s="3"/>
      <c r="G599" s="3"/>
      <c r="H599" s="3"/>
      <c r="I599" s="3"/>
      <c r="J599" s="3"/>
    </row>
    <row r="600" ht="15.75" customHeight="1">
      <c r="A600" s="3"/>
      <c r="B600" s="3"/>
      <c r="C600" s="3"/>
      <c r="D600" s="3"/>
      <c r="E600" s="3"/>
      <c r="F600" s="3"/>
      <c r="G600" s="3"/>
      <c r="H600" s="3"/>
      <c r="I600" s="3"/>
      <c r="J600" s="3"/>
    </row>
    <row r="601" ht="15.75" customHeight="1">
      <c r="A601" s="3"/>
      <c r="B601" s="3"/>
      <c r="C601" s="3"/>
      <c r="D601" s="3"/>
      <c r="E601" s="3"/>
      <c r="F601" s="3"/>
      <c r="G601" s="3"/>
      <c r="H601" s="3"/>
      <c r="I601" s="3"/>
      <c r="J601" s="3"/>
    </row>
    <row r="602" ht="15.75" customHeight="1">
      <c r="A602" s="3"/>
      <c r="B602" s="3"/>
      <c r="C602" s="3"/>
      <c r="D602" s="3"/>
      <c r="E602" s="3"/>
      <c r="F602" s="3"/>
      <c r="G602" s="3"/>
      <c r="H602" s="3"/>
      <c r="I602" s="3"/>
      <c r="J602" s="3"/>
    </row>
    <row r="603" ht="15.75" customHeight="1">
      <c r="A603" s="3"/>
      <c r="B603" s="3"/>
      <c r="C603" s="3"/>
      <c r="D603" s="3"/>
      <c r="E603" s="3"/>
      <c r="F603" s="3"/>
      <c r="G603" s="3"/>
      <c r="H603" s="3"/>
      <c r="I603" s="3"/>
      <c r="J603" s="3"/>
    </row>
    <row r="604" ht="15.75" customHeight="1">
      <c r="A604" s="3"/>
      <c r="B604" s="3"/>
      <c r="C604" s="3"/>
      <c r="D604" s="3"/>
      <c r="E604" s="3"/>
      <c r="F604" s="3"/>
      <c r="G604" s="3"/>
      <c r="H604" s="3"/>
      <c r="I604" s="3"/>
      <c r="J604" s="3"/>
    </row>
    <row r="605" ht="15.75" customHeight="1">
      <c r="A605" s="3"/>
      <c r="B605" s="3"/>
      <c r="C605" s="3"/>
      <c r="D605" s="3"/>
      <c r="E605" s="3"/>
      <c r="F605" s="3"/>
      <c r="G605" s="3"/>
      <c r="H605" s="3"/>
      <c r="I605" s="3"/>
      <c r="J605" s="3"/>
    </row>
    <row r="606" ht="15.75" customHeight="1">
      <c r="A606" s="3"/>
      <c r="B606" s="3"/>
      <c r="C606" s="3"/>
      <c r="D606" s="3"/>
      <c r="E606" s="3"/>
      <c r="F606" s="3"/>
      <c r="G606" s="3"/>
      <c r="H606" s="3"/>
      <c r="I606" s="3"/>
      <c r="J606" s="3"/>
    </row>
    <row r="607" ht="15.75" customHeight="1">
      <c r="A607" s="3"/>
      <c r="B607" s="3"/>
      <c r="C607" s="3"/>
      <c r="D607" s="3"/>
      <c r="E607" s="3"/>
      <c r="F607" s="3"/>
      <c r="G607" s="3"/>
      <c r="H607" s="3"/>
      <c r="I607" s="3"/>
      <c r="J607" s="3"/>
    </row>
    <row r="608" ht="15.75" customHeight="1">
      <c r="A608" s="3"/>
      <c r="B608" s="3"/>
      <c r="C608" s="3"/>
      <c r="D608" s="3"/>
      <c r="E608" s="3"/>
      <c r="F608" s="3"/>
      <c r="G608" s="3"/>
      <c r="H608" s="3"/>
      <c r="I608" s="3"/>
      <c r="J608" s="3"/>
    </row>
    <row r="609" ht="15.75" customHeight="1">
      <c r="A609" s="3"/>
      <c r="B609" s="3"/>
      <c r="C609" s="3"/>
      <c r="D609" s="3"/>
      <c r="E609" s="3"/>
      <c r="F609" s="3"/>
      <c r="G609" s="3"/>
      <c r="H609" s="3"/>
      <c r="I609" s="3"/>
      <c r="J609" s="3"/>
    </row>
    <row r="610" ht="15.75" customHeight="1">
      <c r="A610" s="3"/>
      <c r="B610" s="3"/>
      <c r="C610" s="3"/>
      <c r="D610" s="3"/>
      <c r="E610" s="3"/>
      <c r="F610" s="3"/>
      <c r="G610" s="3"/>
      <c r="H610" s="3"/>
      <c r="I610" s="3"/>
      <c r="J610" s="3"/>
    </row>
    <row r="611" ht="15.75" customHeight="1">
      <c r="A611" s="3"/>
      <c r="B611" s="3"/>
      <c r="C611" s="3"/>
      <c r="D611" s="3"/>
      <c r="E611" s="3"/>
      <c r="F611" s="3"/>
      <c r="G611" s="3"/>
      <c r="H611" s="3"/>
      <c r="I611" s="3"/>
      <c r="J611" s="3"/>
    </row>
    <row r="612" ht="15.75" customHeight="1">
      <c r="A612" s="3"/>
      <c r="B612" s="3"/>
      <c r="C612" s="3"/>
      <c r="D612" s="3"/>
      <c r="E612" s="3"/>
      <c r="F612" s="3"/>
      <c r="G612" s="3"/>
      <c r="H612" s="3"/>
      <c r="I612" s="3"/>
      <c r="J612" s="3"/>
    </row>
    <row r="613" ht="15.75" customHeight="1">
      <c r="A613" s="3"/>
      <c r="B613" s="3"/>
      <c r="C613" s="3"/>
      <c r="D613" s="3"/>
      <c r="E613" s="3"/>
      <c r="F613" s="3"/>
      <c r="G613" s="3"/>
      <c r="H613" s="3"/>
      <c r="I613" s="3"/>
      <c r="J613" s="3"/>
    </row>
    <row r="614" ht="15.75" customHeight="1">
      <c r="A614" s="3"/>
      <c r="B614" s="3"/>
      <c r="C614" s="3"/>
      <c r="D614" s="3"/>
      <c r="E614" s="3"/>
      <c r="F614" s="3"/>
      <c r="G614" s="3"/>
      <c r="H614" s="3"/>
      <c r="I614" s="3"/>
      <c r="J614" s="3"/>
    </row>
    <row r="615" ht="15.75" customHeight="1">
      <c r="A615" s="3"/>
      <c r="B615" s="3"/>
      <c r="C615" s="3"/>
      <c r="D615" s="3"/>
      <c r="E615" s="3"/>
      <c r="F615" s="3"/>
      <c r="G615" s="3"/>
      <c r="H615" s="3"/>
      <c r="I615" s="3"/>
      <c r="J615" s="3"/>
    </row>
    <row r="616" ht="15.75" customHeight="1">
      <c r="A616" s="3"/>
      <c r="B616" s="3"/>
      <c r="C616" s="3"/>
      <c r="D616" s="3"/>
      <c r="E616" s="3"/>
      <c r="F616" s="3"/>
      <c r="G616" s="3"/>
      <c r="H616" s="3"/>
      <c r="I616" s="3"/>
      <c r="J616" s="3"/>
    </row>
    <row r="617" ht="15.75" customHeight="1">
      <c r="A617" s="3"/>
      <c r="B617" s="3"/>
      <c r="C617" s="3"/>
      <c r="D617" s="3"/>
      <c r="E617" s="3"/>
      <c r="F617" s="3"/>
      <c r="G617" s="3"/>
      <c r="H617" s="3"/>
      <c r="I617" s="3"/>
      <c r="J617" s="3"/>
    </row>
    <row r="618" ht="15.75" customHeight="1">
      <c r="A618" s="3"/>
      <c r="B618" s="3"/>
      <c r="C618" s="3"/>
      <c r="D618" s="3"/>
      <c r="E618" s="3"/>
      <c r="F618" s="3"/>
      <c r="G618" s="3"/>
      <c r="H618" s="3"/>
      <c r="I618" s="3"/>
      <c r="J618" s="3"/>
    </row>
    <row r="619" ht="15.75" customHeight="1">
      <c r="A619" s="3"/>
      <c r="B619" s="3"/>
      <c r="C619" s="3"/>
      <c r="D619" s="3"/>
      <c r="E619" s="3"/>
      <c r="F619" s="3"/>
      <c r="G619" s="3"/>
      <c r="H619" s="3"/>
      <c r="I619" s="3"/>
      <c r="J619" s="3"/>
    </row>
    <row r="620" ht="15.75" customHeight="1">
      <c r="A620" s="3"/>
      <c r="B620" s="3"/>
      <c r="C620" s="3"/>
      <c r="D620" s="3"/>
      <c r="E620" s="3"/>
      <c r="F620" s="3"/>
      <c r="G620" s="3"/>
      <c r="H620" s="3"/>
      <c r="I620" s="3"/>
      <c r="J620" s="3"/>
    </row>
    <row r="621" ht="15.75" customHeight="1">
      <c r="A621" s="3"/>
      <c r="B621" s="3"/>
      <c r="C621" s="3"/>
      <c r="D621" s="3"/>
      <c r="E621" s="3"/>
      <c r="F621" s="3"/>
      <c r="G621" s="3"/>
      <c r="H621" s="3"/>
      <c r="I621" s="3"/>
      <c r="J621" s="3"/>
    </row>
    <row r="622" ht="15.75" customHeight="1">
      <c r="A622" s="3"/>
      <c r="B622" s="3"/>
      <c r="C622" s="3"/>
      <c r="D622" s="3"/>
      <c r="E622" s="3"/>
      <c r="F622" s="3"/>
      <c r="G622" s="3"/>
      <c r="H622" s="3"/>
      <c r="I622" s="3"/>
      <c r="J622" s="3"/>
    </row>
    <row r="623" ht="15.75" customHeight="1">
      <c r="A623" s="3"/>
      <c r="B623" s="3"/>
      <c r="C623" s="3"/>
      <c r="D623" s="3"/>
      <c r="E623" s="3"/>
      <c r="F623" s="3"/>
      <c r="G623" s="3"/>
      <c r="H623" s="3"/>
      <c r="I623" s="3"/>
      <c r="J623" s="3"/>
    </row>
    <row r="624" ht="15.75" customHeight="1">
      <c r="A624" s="3"/>
      <c r="B624" s="3"/>
      <c r="C624" s="3"/>
      <c r="D624" s="3"/>
      <c r="E624" s="3"/>
      <c r="F624" s="3"/>
      <c r="G624" s="3"/>
      <c r="H624" s="3"/>
      <c r="I624" s="3"/>
      <c r="J624" s="3"/>
    </row>
    <row r="625" ht="15.75" customHeight="1">
      <c r="A625" s="3"/>
      <c r="B625" s="3"/>
      <c r="C625" s="3"/>
      <c r="D625" s="3"/>
      <c r="E625" s="3"/>
      <c r="F625" s="3"/>
      <c r="G625" s="3"/>
      <c r="H625" s="3"/>
      <c r="I625" s="3"/>
      <c r="J625" s="3"/>
    </row>
    <row r="626" ht="15.75" customHeight="1">
      <c r="A626" s="3"/>
      <c r="B626" s="3"/>
      <c r="C626" s="3"/>
      <c r="D626" s="3"/>
      <c r="E626" s="3"/>
      <c r="F626" s="3"/>
      <c r="G626" s="3"/>
      <c r="H626" s="3"/>
      <c r="I626" s="3"/>
      <c r="J626" s="3"/>
    </row>
    <row r="627" ht="15.75" customHeight="1">
      <c r="A627" s="3"/>
      <c r="B627" s="3"/>
      <c r="C627" s="3"/>
      <c r="D627" s="3"/>
      <c r="E627" s="3"/>
      <c r="F627" s="3"/>
      <c r="G627" s="3"/>
      <c r="H627" s="3"/>
      <c r="I627" s="3"/>
      <c r="J627" s="3"/>
    </row>
    <row r="628" ht="15.75" customHeight="1">
      <c r="A628" s="3"/>
      <c r="B628" s="3"/>
      <c r="C628" s="3"/>
      <c r="D628" s="3"/>
      <c r="E628" s="3"/>
      <c r="F628" s="3"/>
      <c r="G628" s="3"/>
      <c r="H628" s="3"/>
      <c r="I628" s="3"/>
      <c r="J628" s="3"/>
    </row>
    <row r="629" ht="15.75" customHeight="1">
      <c r="A629" s="3"/>
      <c r="B629" s="3"/>
      <c r="C629" s="3"/>
      <c r="D629" s="3"/>
      <c r="E629" s="3"/>
      <c r="F629" s="3"/>
      <c r="G629" s="3"/>
      <c r="H629" s="3"/>
      <c r="I629" s="3"/>
      <c r="J629" s="3"/>
    </row>
    <row r="630" ht="15.75" customHeight="1">
      <c r="A630" s="3"/>
      <c r="B630" s="3"/>
      <c r="C630" s="3"/>
      <c r="D630" s="3"/>
      <c r="E630" s="3"/>
      <c r="F630" s="3"/>
      <c r="G630" s="3"/>
      <c r="H630" s="3"/>
      <c r="I630" s="3"/>
      <c r="J630" s="3"/>
    </row>
    <row r="631" ht="15.75" customHeight="1">
      <c r="A631" s="3"/>
      <c r="B631" s="3"/>
      <c r="C631" s="3"/>
      <c r="D631" s="3"/>
      <c r="E631" s="3"/>
      <c r="F631" s="3"/>
      <c r="G631" s="3"/>
      <c r="H631" s="3"/>
      <c r="I631" s="3"/>
      <c r="J631" s="3"/>
    </row>
    <row r="632" ht="15.75" customHeight="1">
      <c r="A632" s="3"/>
      <c r="B632" s="3"/>
      <c r="C632" s="3"/>
      <c r="D632" s="3"/>
      <c r="E632" s="3"/>
      <c r="F632" s="3"/>
      <c r="G632" s="3"/>
      <c r="H632" s="3"/>
      <c r="I632" s="3"/>
      <c r="J632" s="3"/>
    </row>
    <row r="633" ht="15.75" customHeight="1">
      <c r="A633" s="3"/>
      <c r="B633" s="3"/>
      <c r="C633" s="3"/>
      <c r="D633" s="3"/>
      <c r="E633" s="3"/>
      <c r="F633" s="3"/>
      <c r="G633" s="3"/>
      <c r="H633" s="3"/>
      <c r="I633" s="3"/>
      <c r="J633" s="3"/>
    </row>
    <row r="634" ht="15.75" customHeight="1">
      <c r="A634" s="3"/>
      <c r="B634" s="3"/>
      <c r="C634" s="3"/>
      <c r="D634" s="3"/>
      <c r="E634" s="3"/>
      <c r="F634" s="3"/>
      <c r="G634" s="3"/>
      <c r="H634" s="3"/>
      <c r="I634" s="3"/>
      <c r="J634" s="3"/>
    </row>
    <row r="635" ht="15.75" customHeight="1">
      <c r="A635" s="3"/>
      <c r="B635" s="3"/>
      <c r="C635" s="3"/>
      <c r="D635" s="3"/>
      <c r="E635" s="3"/>
      <c r="F635" s="3"/>
      <c r="G635" s="3"/>
      <c r="H635" s="3"/>
      <c r="I635" s="3"/>
      <c r="J635" s="3"/>
    </row>
    <row r="636" ht="15.75" customHeight="1">
      <c r="A636" s="3"/>
      <c r="B636" s="3"/>
      <c r="C636" s="3"/>
      <c r="D636" s="3"/>
      <c r="E636" s="3"/>
      <c r="F636" s="3"/>
      <c r="G636" s="3"/>
      <c r="H636" s="3"/>
      <c r="I636" s="3"/>
      <c r="J636" s="3"/>
    </row>
    <row r="637" ht="15.75" customHeight="1">
      <c r="A637" s="3"/>
      <c r="B637" s="3"/>
      <c r="C637" s="3"/>
      <c r="D637" s="3"/>
      <c r="E637" s="3"/>
      <c r="F637" s="3"/>
      <c r="G637" s="3"/>
      <c r="H637" s="3"/>
      <c r="I637" s="3"/>
      <c r="J637" s="3"/>
    </row>
    <row r="638" ht="15.75" customHeight="1">
      <c r="A638" s="3"/>
      <c r="B638" s="3"/>
      <c r="C638" s="3"/>
      <c r="D638" s="3"/>
      <c r="E638" s="3"/>
      <c r="F638" s="3"/>
      <c r="G638" s="3"/>
      <c r="H638" s="3"/>
      <c r="I638" s="3"/>
      <c r="J638" s="3"/>
    </row>
    <row r="639" ht="15.75" customHeight="1">
      <c r="A639" s="3"/>
      <c r="B639" s="3"/>
      <c r="C639" s="3"/>
      <c r="D639" s="3"/>
      <c r="E639" s="3"/>
      <c r="F639" s="3"/>
      <c r="G639" s="3"/>
      <c r="H639" s="3"/>
      <c r="I639" s="3"/>
      <c r="J639" s="3"/>
    </row>
    <row r="640" ht="15.75" customHeight="1">
      <c r="A640" s="3"/>
      <c r="B640" s="3"/>
      <c r="C640" s="3"/>
      <c r="D640" s="3"/>
      <c r="E640" s="3"/>
      <c r="F640" s="3"/>
      <c r="G640" s="3"/>
      <c r="H640" s="3"/>
      <c r="I640" s="3"/>
      <c r="J640" s="3"/>
    </row>
    <row r="641" ht="15.75" customHeight="1">
      <c r="A641" s="3"/>
      <c r="B641" s="3"/>
      <c r="C641" s="3"/>
      <c r="D641" s="3"/>
      <c r="E641" s="3"/>
      <c r="F641" s="3"/>
      <c r="G641" s="3"/>
      <c r="H641" s="3"/>
      <c r="I641" s="3"/>
      <c r="J641" s="3"/>
    </row>
    <row r="642" ht="15.75" customHeight="1">
      <c r="A642" s="3"/>
      <c r="B642" s="3"/>
      <c r="C642" s="3"/>
      <c r="D642" s="3"/>
      <c r="E642" s="3"/>
      <c r="F642" s="3"/>
      <c r="G642" s="3"/>
      <c r="H642" s="3"/>
      <c r="I642" s="3"/>
      <c r="J642" s="3"/>
    </row>
    <row r="643" ht="15.75" customHeight="1">
      <c r="A643" s="3"/>
      <c r="B643" s="3"/>
      <c r="C643" s="3"/>
      <c r="D643" s="3"/>
      <c r="E643" s="3"/>
      <c r="F643" s="3"/>
      <c r="G643" s="3"/>
      <c r="H643" s="3"/>
      <c r="I643" s="3"/>
      <c r="J643" s="3"/>
    </row>
    <row r="644" ht="15.75" customHeight="1">
      <c r="A644" s="3"/>
      <c r="B644" s="3"/>
      <c r="C644" s="3"/>
      <c r="D644" s="3"/>
      <c r="E644" s="3"/>
      <c r="F644" s="3"/>
      <c r="G644" s="3"/>
      <c r="H644" s="3"/>
      <c r="I644" s="3"/>
      <c r="J644" s="3"/>
    </row>
    <row r="645" ht="15.75" customHeight="1">
      <c r="A645" s="3"/>
      <c r="B645" s="3"/>
      <c r="C645" s="3"/>
      <c r="D645" s="3"/>
      <c r="E645" s="3"/>
      <c r="F645" s="3"/>
      <c r="G645" s="3"/>
      <c r="H645" s="3"/>
      <c r="I645" s="3"/>
      <c r="J645" s="3"/>
    </row>
    <row r="646" ht="15.75" customHeight="1">
      <c r="A646" s="3"/>
      <c r="B646" s="3"/>
      <c r="C646" s="3"/>
      <c r="D646" s="3"/>
      <c r="E646" s="3"/>
      <c r="F646" s="3"/>
      <c r="G646" s="3"/>
      <c r="H646" s="3"/>
      <c r="I646" s="3"/>
      <c r="J646" s="3"/>
    </row>
    <row r="647" ht="15.75" customHeight="1">
      <c r="A647" s="3"/>
      <c r="B647" s="3"/>
      <c r="C647" s="3"/>
      <c r="D647" s="3"/>
      <c r="E647" s="3"/>
      <c r="F647" s="3"/>
      <c r="G647" s="3"/>
      <c r="H647" s="3"/>
      <c r="I647" s="3"/>
      <c r="J647" s="3"/>
    </row>
    <row r="648" ht="15.75" customHeight="1">
      <c r="A648" s="3"/>
      <c r="B648" s="3"/>
      <c r="C648" s="3"/>
      <c r="D648" s="3"/>
      <c r="E648" s="3"/>
      <c r="F648" s="3"/>
      <c r="G648" s="3"/>
      <c r="H648" s="3"/>
      <c r="I648" s="3"/>
      <c r="J648" s="3"/>
    </row>
    <row r="649" ht="15.75" customHeight="1">
      <c r="A649" s="3"/>
      <c r="B649" s="3"/>
      <c r="C649" s="3"/>
      <c r="D649" s="3"/>
      <c r="E649" s="3"/>
      <c r="F649" s="3"/>
      <c r="G649" s="3"/>
      <c r="H649" s="3"/>
      <c r="I649" s="3"/>
      <c r="J649" s="3"/>
    </row>
    <row r="650" ht="15.75" customHeight="1">
      <c r="A650" s="3"/>
      <c r="B650" s="3"/>
      <c r="C650" s="3"/>
      <c r="D650" s="3"/>
      <c r="E650" s="3"/>
      <c r="F650" s="3"/>
      <c r="G650" s="3"/>
      <c r="H650" s="3"/>
      <c r="I650" s="3"/>
      <c r="J650" s="3"/>
    </row>
    <row r="651" ht="15.75" customHeight="1">
      <c r="A651" s="3"/>
      <c r="B651" s="3"/>
      <c r="C651" s="3"/>
      <c r="D651" s="3"/>
      <c r="E651" s="3"/>
      <c r="F651" s="3"/>
      <c r="G651" s="3"/>
      <c r="H651" s="3"/>
      <c r="I651" s="3"/>
      <c r="J651" s="3"/>
    </row>
    <row r="652" ht="15.75" customHeight="1">
      <c r="A652" s="3"/>
      <c r="B652" s="3"/>
      <c r="C652" s="3"/>
      <c r="D652" s="3"/>
      <c r="E652" s="3"/>
      <c r="F652" s="3"/>
      <c r="G652" s="3"/>
      <c r="H652" s="3"/>
      <c r="I652" s="3"/>
      <c r="J652" s="3"/>
    </row>
    <row r="653" ht="15.75" customHeight="1">
      <c r="A653" s="3"/>
      <c r="B653" s="3"/>
      <c r="C653" s="3"/>
      <c r="D653" s="3"/>
      <c r="E653" s="3"/>
      <c r="F653" s="3"/>
      <c r="G653" s="3"/>
      <c r="H653" s="3"/>
      <c r="I653" s="3"/>
      <c r="J653" s="3"/>
    </row>
    <row r="654" ht="15.75" customHeight="1">
      <c r="A654" s="3"/>
      <c r="B654" s="3"/>
      <c r="C654" s="3"/>
      <c r="D654" s="3"/>
      <c r="E654" s="3"/>
      <c r="F654" s="3"/>
      <c r="G654" s="3"/>
      <c r="H654" s="3"/>
      <c r="I654" s="3"/>
      <c r="J654" s="3"/>
    </row>
    <row r="655" ht="15.75" customHeight="1">
      <c r="A655" s="3"/>
      <c r="B655" s="3"/>
      <c r="C655" s="3"/>
      <c r="D655" s="3"/>
      <c r="E655" s="3"/>
      <c r="F655" s="3"/>
      <c r="G655" s="3"/>
      <c r="H655" s="3"/>
      <c r="I655" s="3"/>
      <c r="J655" s="3"/>
    </row>
    <row r="656" ht="15.75" customHeight="1">
      <c r="A656" s="3"/>
      <c r="B656" s="3"/>
      <c r="C656" s="3"/>
      <c r="D656" s="3"/>
      <c r="E656" s="3"/>
      <c r="F656" s="3"/>
      <c r="G656" s="3"/>
      <c r="H656" s="3"/>
      <c r="I656" s="3"/>
      <c r="J656" s="3"/>
    </row>
    <row r="657" ht="15.75" customHeight="1">
      <c r="A657" s="3"/>
      <c r="B657" s="3"/>
      <c r="C657" s="3"/>
      <c r="D657" s="3"/>
      <c r="E657" s="3"/>
      <c r="F657" s="3"/>
      <c r="G657" s="3"/>
      <c r="H657" s="3"/>
      <c r="I657" s="3"/>
      <c r="J657" s="3"/>
    </row>
    <row r="658" ht="15.75" customHeight="1">
      <c r="A658" s="3"/>
      <c r="B658" s="3"/>
      <c r="C658" s="3"/>
      <c r="D658" s="3"/>
      <c r="E658" s="3"/>
      <c r="F658" s="3"/>
      <c r="G658" s="3"/>
      <c r="H658" s="3"/>
      <c r="I658" s="3"/>
      <c r="J658" s="3"/>
    </row>
    <row r="659" ht="15.75" customHeight="1">
      <c r="A659" s="3"/>
      <c r="B659" s="3"/>
      <c r="C659" s="3"/>
      <c r="D659" s="3"/>
      <c r="E659" s="3"/>
      <c r="F659" s="3"/>
      <c r="G659" s="3"/>
      <c r="H659" s="3"/>
      <c r="I659" s="3"/>
      <c r="J659" s="3"/>
    </row>
    <row r="660" ht="15.75" customHeight="1">
      <c r="A660" s="3"/>
      <c r="B660" s="3"/>
      <c r="C660" s="3"/>
      <c r="D660" s="3"/>
      <c r="E660" s="3"/>
      <c r="F660" s="3"/>
      <c r="G660" s="3"/>
      <c r="H660" s="3"/>
      <c r="I660" s="3"/>
      <c r="J660" s="3"/>
    </row>
    <row r="661" ht="15.75" customHeight="1">
      <c r="A661" s="3"/>
      <c r="B661" s="3"/>
      <c r="C661" s="3"/>
      <c r="D661" s="3"/>
      <c r="E661" s="3"/>
      <c r="F661" s="3"/>
      <c r="G661" s="3"/>
      <c r="H661" s="3"/>
      <c r="I661" s="3"/>
      <c r="J661" s="3"/>
    </row>
    <row r="662" ht="15.75" customHeight="1">
      <c r="A662" s="3"/>
      <c r="B662" s="3"/>
      <c r="C662" s="3"/>
      <c r="D662" s="3"/>
      <c r="E662" s="3"/>
      <c r="F662" s="3"/>
      <c r="G662" s="3"/>
      <c r="H662" s="3"/>
      <c r="I662" s="3"/>
      <c r="J662" s="3"/>
    </row>
    <row r="663" ht="15.75" customHeight="1">
      <c r="A663" s="3"/>
      <c r="B663" s="3"/>
      <c r="C663" s="3"/>
      <c r="D663" s="3"/>
      <c r="E663" s="3"/>
      <c r="F663" s="3"/>
      <c r="G663" s="3"/>
      <c r="H663" s="3"/>
      <c r="I663" s="3"/>
      <c r="J663" s="3"/>
    </row>
    <row r="664" ht="15.75" customHeight="1">
      <c r="A664" s="3"/>
      <c r="B664" s="3"/>
      <c r="C664" s="3"/>
      <c r="D664" s="3"/>
      <c r="E664" s="3"/>
      <c r="F664" s="3"/>
      <c r="G664" s="3"/>
      <c r="H664" s="3"/>
      <c r="I664" s="3"/>
      <c r="J664" s="3"/>
    </row>
    <row r="665" ht="15.75" customHeight="1">
      <c r="A665" s="3"/>
      <c r="B665" s="3"/>
      <c r="C665" s="3"/>
      <c r="D665" s="3"/>
      <c r="E665" s="3"/>
      <c r="F665" s="3"/>
      <c r="G665" s="3"/>
      <c r="H665" s="3"/>
      <c r="I665" s="3"/>
      <c r="J665" s="3"/>
    </row>
    <row r="666" ht="15.75" customHeight="1">
      <c r="A666" s="3"/>
      <c r="B666" s="3"/>
      <c r="C666" s="3"/>
      <c r="D666" s="3"/>
      <c r="E666" s="3"/>
      <c r="F666" s="3"/>
      <c r="G666" s="3"/>
      <c r="H666" s="3"/>
      <c r="I666" s="3"/>
      <c r="J666" s="3"/>
    </row>
    <row r="667" ht="15.75" customHeight="1">
      <c r="A667" s="3"/>
      <c r="B667" s="3"/>
      <c r="C667" s="3"/>
      <c r="D667" s="3"/>
      <c r="E667" s="3"/>
      <c r="F667" s="3"/>
      <c r="G667" s="3"/>
      <c r="H667" s="3"/>
      <c r="I667" s="3"/>
      <c r="J667" s="3"/>
    </row>
    <row r="668" ht="15.75" customHeight="1">
      <c r="A668" s="3"/>
      <c r="B668" s="3"/>
      <c r="C668" s="3"/>
      <c r="D668" s="3"/>
      <c r="E668" s="3"/>
      <c r="F668" s="3"/>
      <c r="G668" s="3"/>
      <c r="H668" s="3"/>
      <c r="I668" s="3"/>
      <c r="J668" s="3"/>
    </row>
    <row r="669" ht="15.75" customHeight="1">
      <c r="A669" s="3"/>
      <c r="B669" s="3"/>
      <c r="C669" s="3"/>
      <c r="D669" s="3"/>
      <c r="E669" s="3"/>
      <c r="F669" s="3"/>
      <c r="G669" s="3"/>
      <c r="H669" s="3"/>
      <c r="I669" s="3"/>
      <c r="J669" s="3"/>
    </row>
    <row r="670" ht="15.75" customHeight="1">
      <c r="A670" s="3"/>
      <c r="B670" s="3"/>
      <c r="C670" s="3"/>
      <c r="D670" s="3"/>
      <c r="E670" s="3"/>
      <c r="F670" s="3"/>
      <c r="G670" s="3"/>
      <c r="H670" s="3"/>
      <c r="I670" s="3"/>
      <c r="J670" s="3"/>
    </row>
    <row r="671" ht="15.75" customHeight="1">
      <c r="A671" s="3"/>
      <c r="B671" s="3"/>
      <c r="C671" s="3"/>
      <c r="D671" s="3"/>
      <c r="E671" s="3"/>
      <c r="F671" s="3"/>
      <c r="G671" s="3"/>
      <c r="H671" s="3"/>
      <c r="I671" s="3"/>
      <c r="J671" s="3"/>
    </row>
    <row r="672" ht="15.75" customHeight="1">
      <c r="A672" s="3"/>
      <c r="B672" s="3"/>
      <c r="C672" s="3"/>
      <c r="D672" s="3"/>
      <c r="E672" s="3"/>
      <c r="F672" s="3"/>
      <c r="G672" s="3"/>
      <c r="H672" s="3"/>
      <c r="I672" s="3"/>
      <c r="J672" s="3"/>
    </row>
    <row r="673" ht="15.75" customHeight="1">
      <c r="A673" s="3"/>
      <c r="B673" s="3"/>
      <c r="C673" s="3"/>
      <c r="D673" s="3"/>
      <c r="E673" s="3"/>
      <c r="F673" s="3"/>
      <c r="G673" s="3"/>
      <c r="H673" s="3"/>
      <c r="I673" s="3"/>
      <c r="J673" s="3"/>
    </row>
    <row r="674" ht="15.75" customHeight="1">
      <c r="A674" s="3"/>
      <c r="B674" s="3"/>
      <c r="C674" s="3"/>
      <c r="D674" s="3"/>
      <c r="E674" s="3"/>
      <c r="F674" s="3"/>
      <c r="G674" s="3"/>
      <c r="H674" s="3"/>
      <c r="I674" s="3"/>
      <c r="J674" s="3"/>
    </row>
    <row r="675" ht="15.75" customHeight="1">
      <c r="A675" s="3"/>
      <c r="B675" s="3"/>
      <c r="C675" s="3"/>
      <c r="D675" s="3"/>
      <c r="E675" s="3"/>
      <c r="F675" s="3"/>
      <c r="G675" s="3"/>
      <c r="H675" s="3"/>
      <c r="I675" s="3"/>
      <c r="J675" s="3"/>
    </row>
    <row r="676" ht="15.75" customHeight="1">
      <c r="A676" s="3"/>
      <c r="B676" s="3"/>
      <c r="C676" s="3"/>
      <c r="D676" s="3"/>
      <c r="E676" s="3"/>
      <c r="F676" s="3"/>
      <c r="G676" s="3"/>
      <c r="H676" s="3"/>
      <c r="I676" s="3"/>
      <c r="J676" s="3"/>
    </row>
    <row r="677" ht="15.75" customHeight="1">
      <c r="A677" s="3"/>
      <c r="B677" s="3"/>
      <c r="C677" s="3"/>
      <c r="D677" s="3"/>
      <c r="E677" s="3"/>
      <c r="F677" s="3"/>
      <c r="G677" s="3"/>
      <c r="H677" s="3"/>
      <c r="I677" s="3"/>
      <c r="J677" s="3"/>
    </row>
    <row r="678" ht="15.75" customHeight="1">
      <c r="A678" s="3"/>
      <c r="B678" s="3"/>
      <c r="C678" s="3"/>
      <c r="D678" s="3"/>
      <c r="E678" s="3"/>
      <c r="F678" s="3"/>
      <c r="G678" s="3"/>
      <c r="H678" s="3"/>
      <c r="I678" s="3"/>
      <c r="J678" s="3"/>
    </row>
    <row r="679" ht="15.75" customHeight="1">
      <c r="A679" s="3"/>
      <c r="B679" s="3"/>
      <c r="C679" s="3"/>
      <c r="D679" s="3"/>
      <c r="E679" s="3"/>
      <c r="F679" s="3"/>
      <c r="G679" s="3"/>
      <c r="H679" s="3"/>
      <c r="I679" s="3"/>
      <c r="J679" s="3"/>
    </row>
    <row r="680" ht="15.75" customHeight="1">
      <c r="A680" s="3"/>
      <c r="B680" s="3"/>
      <c r="C680" s="3"/>
      <c r="D680" s="3"/>
      <c r="E680" s="3"/>
      <c r="F680" s="3"/>
      <c r="G680" s="3"/>
      <c r="H680" s="3"/>
      <c r="I680" s="3"/>
      <c r="J680" s="3"/>
    </row>
    <row r="681" ht="15.75" customHeight="1">
      <c r="A681" s="3"/>
      <c r="B681" s="3"/>
      <c r="C681" s="3"/>
      <c r="D681" s="3"/>
      <c r="E681" s="3"/>
      <c r="F681" s="3"/>
      <c r="G681" s="3"/>
      <c r="H681" s="3"/>
      <c r="I681" s="3"/>
      <c r="J681" s="3"/>
    </row>
    <row r="682" ht="15.75" customHeight="1">
      <c r="A682" s="3"/>
      <c r="B682" s="3"/>
      <c r="C682" s="3"/>
      <c r="D682" s="3"/>
      <c r="E682" s="3"/>
      <c r="F682" s="3"/>
      <c r="G682" s="3"/>
      <c r="H682" s="3"/>
      <c r="I682" s="3"/>
      <c r="J682" s="3"/>
    </row>
    <row r="683" ht="15.75" customHeight="1">
      <c r="A683" s="3"/>
      <c r="B683" s="3"/>
      <c r="C683" s="3"/>
      <c r="D683" s="3"/>
      <c r="E683" s="3"/>
      <c r="F683" s="3"/>
      <c r="G683" s="3"/>
      <c r="H683" s="3"/>
      <c r="I683" s="3"/>
      <c r="J683" s="3"/>
    </row>
    <row r="684" ht="15.75" customHeight="1">
      <c r="A684" s="3"/>
      <c r="B684" s="3"/>
      <c r="C684" s="3"/>
      <c r="D684" s="3"/>
      <c r="E684" s="3"/>
      <c r="F684" s="3"/>
      <c r="G684" s="3"/>
      <c r="H684" s="3"/>
      <c r="I684" s="3"/>
      <c r="J684" s="3"/>
    </row>
    <row r="685" ht="15.75" customHeight="1">
      <c r="A685" s="3"/>
      <c r="B685" s="3"/>
      <c r="C685" s="3"/>
      <c r="D685" s="3"/>
      <c r="E685" s="3"/>
      <c r="F685" s="3"/>
      <c r="G685" s="3"/>
      <c r="H685" s="3"/>
      <c r="I685" s="3"/>
      <c r="J685" s="3"/>
    </row>
    <row r="686" ht="15.75" customHeight="1">
      <c r="A686" s="3"/>
      <c r="B686" s="3"/>
      <c r="C686" s="3"/>
      <c r="D686" s="3"/>
      <c r="E686" s="3"/>
      <c r="F686" s="3"/>
      <c r="G686" s="3"/>
      <c r="H686" s="3"/>
      <c r="I686" s="3"/>
      <c r="J686" s="3"/>
    </row>
    <row r="687" ht="15.75" customHeight="1">
      <c r="A687" s="3"/>
      <c r="B687" s="3"/>
      <c r="C687" s="3"/>
      <c r="D687" s="3"/>
      <c r="E687" s="3"/>
      <c r="F687" s="3"/>
      <c r="G687" s="3"/>
      <c r="H687" s="3"/>
      <c r="I687" s="3"/>
      <c r="J687" s="3"/>
    </row>
    <row r="688" ht="15.75" customHeight="1">
      <c r="A688" s="3"/>
      <c r="B688" s="3"/>
      <c r="C688" s="3"/>
      <c r="D688" s="3"/>
      <c r="E688" s="3"/>
      <c r="F688" s="3"/>
      <c r="G688" s="3"/>
      <c r="H688" s="3"/>
      <c r="I688" s="3"/>
      <c r="J688" s="3"/>
    </row>
    <row r="689" ht="15.75" customHeight="1">
      <c r="A689" s="3"/>
      <c r="B689" s="3"/>
      <c r="C689" s="3"/>
      <c r="D689" s="3"/>
      <c r="E689" s="3"/>
      <c r="F689" s="3"/>
      <c r="G689" s="3"/>
      <c r="H689" s="3"/>
      <c r="I689" s="3"/>
      <c r="J689" s="3"/>
    </row>
    <row r="690" ht="15.75" customHeight="1">
      <c r="A690" s="3"/>
      <c r="B690" s="3"/>
      <c r="C690" s="3"/>
      <c r="D690" s="3"/>
      <c r="E690" s="3"/>
      <c r="F690" s="3"/>
      <c r="G690" s="3"/>
      <c r="H690" s="3"/>
      <c r="I690" s="3"/>
      <c r="J690" s="3"/>
    </row>
    <row r="691" ht="15.75" customHeight="1">
      <c r="A691" s="3"/>
      <c r="B691" s="3"/>
      <c r="C691" s="3"/>
      <c r="D691" s="3"/>
      <c r="E691" s="3"/>
      <c r="F691" s="3"/>
      <c r="G691" s="3"/>
      <c r="H691" s="3"/>
      <c r="I691" s="3"/>
      <c r="J691" s="3"/>
    </row>
    <row r="692" ht="15.75" customHeight="1">
      <c r="A692" s="3"/>
      <c r="B692" s="3"/>
      <c r="C692" s="3"/>
      <c r="D692" s="3"/>
      <c r="E692" s="3"/>
      <c r="F692" s="3"/>
      <c r="G692" s="3"/>
      <c r="H692" s="3"/>
      <c r="I692" s="3"/>
      <c r="J692" s="3"/>
    </row>
    <row r="693" ht="15.75" customHeight="1">
      <c r="A693" s="3"/>
      <c r="B693" s="3"/>
      <c r="C693" s="3"/>
      <c r="D693" s="3"/>
      <c r="E693" s="3"/>
      <c r="F693" s="3"/>
      <c r="G693" s="3"/>
      <c r="H693" s="3"/>
      <c r="I693" s="3"/>
      <c r="J693" s="3"/>
    </row>
    <row r="694" ht="15.75" customHeight="1">
      <c r="A694" s="3"/>
      <c r="B694" s="3"/>
      <c r="C694" s="3"/>
      <c r="D694" s="3"/>
      <c r="E694" s="3"/>
      <c r="F694" s="3"/>
      <c r="G694" s="3"/>
      <c r="H694" s="3"/>
      <c r="I694" s="3"/>
      <c r="J694" s="3"/>
    </row>
    <row r="695" ht="15.75" customHeight="1">
      <c r="A695" s="3"/>
      <c r="B695" s="3"/>
      <c r="C695" s="3"/>
      <c r="D695" s="3"/>
      <c r="E695" s="3"/>
      <c r="F695" s="3"/>
      <c r="G695" s="3"/>
      <c r="H695" s="3"/>
      <c r="I695" s="3"/>
      <c r="J695" s="3"/>
    </row>
    <row r="696" ht="15.75" customHeight="1">
      <c r="A696" s="3"/>
      <c r="B696" s="3"/>
      <c r="C696" s="3"/>
      <c r="D696" s="3"/>
      <c r="E696" s="3"/>
      <c r="F696" s="3"/>
      <c r="G696" s="3"/>
      <c r="H696" s="3"/>
      <c r="I696" s="3"/>
      <c r="J696" s="3"/>
    </row>
    <row r="697" ht="15.75" customHeight="1">
      <c r="A697" s="3"/>
      <c r="B697" s="3"/>
      <c r="C697" s="3"/>
      <c r="D697" s="3"/>
      <c r="E697" s="3"/>
      <c r="F697" s="3"/>
      <c r="G697" s="3"/>
      <c r="H697" s="3"/>
      <c r="I697" s="3"/>
      <c r="J697" s="3"/>
    </row>
    <row r="698" ht="15.75" customHeight="1">
      <c r="A698" s="3"/>
      <c r="B698" s="3"/>
      <c r="C698" s="3"/>
      <c r="D698" s="3"/>
      <c r="E698" s="3"/>
      <c r="F698" s="3"/>
      <c r="G698" s="3"/>
      <c r="H698" s="3"/>
      <c r="I698" s="3"/>
      <c r="J698" s="3"/>
    </row>
    <row r="699" ht="15.75" customHeight="1">
      <c r="A699" s="3"/>
      <c r="B699" s="3"/>
      <c r="C699" s="3"/>
      <c r="D699" s="3"/>
      <c r="E699" s="3"/>
      <c r="F699" s="3"/>
      <c r="G699" s="3"/>
      <c r="H699" s="3"/>
      <c r="I699" s="3"/>
      <c r="J699" s="3"/>
    </row>
    <row r="700" ht="15.75" customHeight="1">
      <c r="A700" s="3"/>
      <c r="B700" s="3"/>
      <c r="C700" s="3"/>
      <c r="D700" s="3"/>
      <c r="E700" s="3"/>
      <c r="F700" s="3"/>
      <c r="G700" s="3"/>
      <c r="H700" s="3"/>
      <c r="I700" s="3"/>
      <c r="J700" s="3"/>
    </row>
    <row r="701" ht="15.75" customHeight="1">
      <c r="A701" s="3"/>
      <c r="B701" s="3"/>
      <c r="C701" s="3"/>
      <c r="D701" s="3"/>
      <c r="E701" s="3"/>
      <c r="F701" s="3"/>
      <c r="G701" s="3"/>
      <c r="H701" s="3"/>
      <c r="I701" s="3"/>
      <c r="J701" s="3"/>
    </row>
    <row r="702" ht="15.75" customHeight="1">
      <c r="A702" s="3"/>
      <c r="B702" s="3"/>
      <c r="C702" s="3"/>
      <c r="D702" s="3"/>
      <c r="E702" s="3"/>
      <c r="F702" s="3"/>
      <c r="G702" s="3"/>
      <c r="H702" s="3"/>
      <c r="I702" s="3"/>
      <c r="J702" s="3"/>
    </row>
    <row r="703" ht="15.75" customHeight="1">
      <c r="A703" s="3"/>
      <c r="B703" s="3"/>
      <c r="C703" s="3"/>
      <c r="D703" s="3"/>
      <c r="E703" s="3"/>
      <c r="F703" s="3"/>
      <c r="G703" s="3"/>
      <c r="H703" s="3"/>
      <c r="I703" s="3"/>
      <c r="J703" s="3"/>
    </row>
    <row r="704" ht="15.75" customHeight="1">
      <c r="A704" s="3"/>
      <c r="B704" s="3"/>
      <c r="C704" s="3"/>
      <c r="D704" s="3"/>
      <c r="E704" s="3"/>
      <c r="F704" s="3"/>
      <c r="G704" s="3"/>
      <c r="H704" s="3"/>
      <c r="I704" s="3"/>
      <c r="J704" s="3"/>
    </row>
    <row r="705" ht="15.75" customHeight="1">
      <c r="A705" s="3"/>
      <c r="B705" s="3"/>
      <c r="C705" s="3"/>
      <c r="D705" s="3"/>
      <c r="E705" s="3"/>
      <c r="F705" s="3"/>
      <c r="G705" s="3"/>
      <c r="H705" s="3"/>
      <c r="I705" s="3"/>
      <c r="J705" s="3"/>
    </row>
    <row r="706" ht="15.75" customHeight="1">
      <c r="A706" s="3"/>
      <c r="B706" s="3"/>
      <c r="C706" s="3"/>
      <c r="D706" s="3"/>
      <c r="E706" s="3"/>
      <c r="F706" s="3"/>
      <c r="G706" s="3"/>
      <c r="H706" s="3"/>
      <c r="I706" s="3"/>
      <c r="J706" s="3"/>
    </row>
    <row r="707" ht="15.75" customHeight="1">
      <c r="A707" s="3"/>
      <c r="B707" s="3"/>
      <c r="C707" s="3"/>
      <c r="D707" s="3"/>
      <c r="E707" s="3"/>
      <c r="F707" s="3"/>
      <c r="G707" s="3"/>
      <c r="H707" s="3"/>
      <c r="I707" s="3"/>
      <c r="J707" s="3"/>
    </row>
    <row r="708" ht="15.75" customHeight="1">
      <c r="A708" s="3"/>
      <c r="B708" s="3"/>
      <c r="C708" s="3"/>
      <c r="D708" s="3"/>
      <c r="E708" s="3"/>
      <c r="F708" s="3"/>
      <c r="G708" s="3"/>
      <c r="H708" s="3"/>
      <c r="I708" s="3"/>
      <c r="J708" s="3"/>
    </row>
    <row r="709" ht="15.75" customHeight="1">
      <c r="A709" s="3"/>
      <c r="B709" s="3"/>
      <c r="C709" s="3"/>
      <c r="D709" s="3"/>
      <c r="E709" s="3"/>
      <c r="F709" s="3"/>
      <c r="G709" s="3"/>
      <c r="H709" s="3"/>
      <c r="I709" s="3"/>
      <c r="J709" s="3"/>
    </row>
    <row r="710" ht="15.75" customHeight="1">
      <c r="A710" s="3"/>
      <c r="B710" s="3"/>
      <c r="C710" s="3"/>
      <c r="D710" s="3"/>
      <c r="E710" s="3"/>
      <c r="F710" s="3"/>
      <c r="G710" s="3"/>
      <c r="H710" s="3"/>
      <c r="I710" s="3"/>
      <c r="J710" s="3"/>
    </row>
    <row r="711" ht="15.75" customHeight="1">
      <c r="A711" s="3"/>
      <c r="B711" s="3"/>
      <c r="C711" s="3"/>
      <c r="D711" s="3"/>
      <c r="E711" s="3"/>
      <c r="F711" s="3"/>
      <c r="G711" s="3"/>
      <c r="H711" s="3"/>
      <c r="I711" s="3"/>
      <c r="J711" s="3"/>
    </row>
    <row r="712" ht="15.75" customHeight="1">
      <c r="A712" s="3"/>
      <c r="B712" s="3"/>
      <c r="C712" s="3"/>
      <c r="D712" s="3"/>
      <c r="E712" s="3"/>
      <c r="F712" s="3"/>
      <c r="G712" s="3"/>
      <c r="H712" s="3"/>
      <c r="I712" s="3"/>
      <c r="J712" s="3"/>
    </row>
    <row r="713" ht="15.75" customHeight="1">
      <c r="A713" s="3"/>
      <c r="B713" s="3"/>
      <c r="C713" s="3"/>
      <c r="D713" s="3"/>
      <c r="E713" s="3"/>
      <c r="F713" s="3"/>
      <c r="G713" s="3"/>
      <c r="H713" s="3"/>
      <c r="I713" s="3"/>
      <c r="J713" s="3"/>
    </row>
    <row r="714" ht="15.75" customHeight="1">
      <c r="A714" s="3"/>
      <c r="B714" s="3"/>
      <c r="C714" s="3"/>
      <c r="D714" s="3"/>
      <c r="E714" s="3"/>
      <c r="F714" s="3"/>
      <c r="G714" s="3"/>
      <c r="H714" s="3"/>
      <c r="I714" s="3"/>
      <c r="J714" s="3"/>
    </row>
    <row r="715" ht="15.75" customHeight="1">
      <c r="A715" s="3"/>
      <c r="B715" s="3"/>
      <c r="C715" s="3"/>
      <c r="D715" s="3"/>
      <c r="E715" s="3"/>
      <c r="F715" s="3"/>
      <c r="G715" s="3"/>
      <c r="H715" s="3"/>
      <c r="I715" s="3"/>
      <c r="J715" s="3"/>
    </row>
    <row r="716" ht="15.75" customHeight="1">
      <c r="A716" s="3"/>
      <c r="B716" s="3"/>
      <c r="C716" s="3"/>
      <c r="D716" s="3"/>
      <c r="E716" s="3"/>
      <c r="F716" s="3"/>
      <c r="G716" s="3"/>
      <c r="H716" s="3"/>
      <c r="I716" s="3"/>
      <c r="J716" s="3"/>
    </row>
    <row r="717" ht="15.75" customHeight="1">
      <c r="A717" s="3"/>
      <c r="B717" s="3"/>
      <c r="C717" s="3"/>
      <c r="D717" s="3"/>
      <c r="E717" s="3"/>
      <c r="F717" s="3"/>
      <c r="G717" s="3"/>
      <c r="H717" s="3"/>
      <c r="I717" s="3"/>
      <c r="J717" s="3"/>
    </row>
    <row r="718" ht="15.75" customHeight="1">
      <c r="A718" s="3"/>
      <c r="B718" s="3"/>
      <c r="C718" s="3"/>
      <c r="D718" s="3"/>
      <c r="E718" s="3"/>
      <c r="F718" s="3"/>
      <c r="G718" s="3"/>
      <c r="H718" s="3"/>
      <c r="I718" s="3"/>
      <c r="J718" s="3"/>
    </row>
    <row r="719" ht="15.75" customHeight="1">
      <c r="A719" s="3"/>
      <c r="B719" s="3"/>
      <c r="C719" s="3"/>
      <c r="D719" s="3"/>
      <c r="E719" s="3"/>
      <c r="F719" s="3"/>
      <c r="G719" s="3"/>
      <c r="H719" s="3"/>
      <c r="I719" s="3"/>
      <c r="J719" s="3"/>
    </row>
    <row r="720" ht="15.75" customHeight="1">
      <c r="A720" s="3"/>
      <c r="B720" s="3"/>
      <c r="C720" s="3"/>
      <c r="D720" s="3"/>
      <c r="E720" s="3"/>
      <c r="F720" s="3"/>
      <c r="G720" s="3"/>
      <c r="H720" s="3"/>
      <c r="I720" s="3"/>
      <c r="J720" s="3"/>
    </row>
    <row r="721" ht="15.75" customHeight="1">
      <c r="A721" s="3"/>
      <c r="B721" s="3"/>
      <c r="C721" s="3"/>
      <c r="D721" s="3"/>
      <c r="E721" s="3"/>
      <c r="F721" s="3"/>
      <c r="G721" s="3"/>
      <c r="H721" s="3"/>
      <c r="I721" s="3"/>
      <c r="J721" s="3"/>
    </row>
    <row r="722" ht="15.75" customHeight="1">
      <c r="A722" s="3"/>
      <c r="B722" s="3"/>
      <c r="C722" s="3"/>
      <c r="D722" s="3"/>
      <c r="E722" s="3"/>
      <c r="F722" s="3"/>
      <c r="G722" s="3"/>
      <c r="H722" s="3"/>
      <c r="I722" s="3"/>
      <c r="J722" s="3"/>
    </row>
    <row r="723" ht="15.75" customHeight="1">
      <c r="A723" s="3"/>
      <c r="B723" s="3"/>
      <c r="C723" s="3"/>
      <c r="D723" s="3"/>
      <c r="E723" s="3"/>
      <c r="F723" s="3"/>
      <c r="G723" s="3"/>
      <c r="H723" s="3"/>
      <c r="I723" s="3"/>
      <c r="J723" s="3"/>
    </row>
    <row r="724" ht="15.75" customHeight="1">
      <c r="A724" s="3"/>
      <c r="B724" s="3"/>
      <c r="C724" s="3"/>
      <c r="D724" s="3"/>
      <c r="E724" s="3"/>
      <c r="F724" s="3"/>
      <c r="G724" s="3"/>
      <c r="H724" s="3"/>
      <c r="I724" s="3"/>
      <c r="J724" s="3"/>
    </row>
    <row r="725" ht="15.75" customHeight="1">
      <c r="A725" s="3"/>
      <c r="B725" s="3"/>
      <c r="C725" s="3"/>
      <c r="D725" s="3"/>
      <c r="E725" s="3"/>
      <c r="F725" s="3"/>
      <c r="G725" s="3"/>
      <c r="H725" s="3"/>
      <c r="I725" s="3"/>
      <c r="J725" s="3"/>
    </row>
    <row r="726" ht="15.75" customHeight="1">
      <c r="A726" s="3"/>
      <c r="B726" s="3"/>
      <c r="C726" s="3"/>
      <c r="D726" s="3"/>
      <c r="E726" s="3"/>
      <c r="F726" s="3"/>
      <c r="G726" s="3"/>
      <c r="H726" s="3"/>
      <c r="I726" s="3"/>
      <c r="J726" s="3"/>
    </row>
    <row r="727" ht="15.75" customHeight="1">
      <c r="A727" s="3"/>
      <c r="B727" s="3"/>
      <c r="C727" s="3"/>
      <c r="D727" s="3"/>
      <c r="E727" s="3"/>
      <c r="F727" s="3"/>
      <c r="G727" s="3"/>
      <c r="H727" s="3"/>
      <c r="I727" s="3"/>
      <c r="J727" s="3"/>
    </row>
    <row r="728" ht="15.75" customHeight="1">
      <c r="A728" s="3"/>
      <c r="B728" s="3"/>
      <c r="C728" s="3"/>
      <c r="D728" s="3"/>
      <c r="E728" s="3"/>
      <c r="F728" s="3"/>
      <c r="G728" s="3"/>
      <c r="H728" s="3"/>
      <c r="I728" s="3"/>
      <c r="J728" s="3"/>
    </row>
    <row r="729" ht="15.75" customHeight="1">
      <c r="A729" s="3"/>
      <c r="B729" s="3"/>
      <c r="C729" s="3"/>
      <c r="D729" s="3"/>
      <c r="E729" s="3"/>
      <c r="F729" s="3"/>
      <c r="G729" s="3"/>
      <c r="H729" s="3"/>
      <c r="I729" s="3"/>
      <c r="J729" s="3"/>
    </row>
    <row r="730" ht="15.75" customHeight="1">
      <c r="A730" s="3"/>
      <c r="B730" s="3"/>
      <c r="C730" s="3"/>
      <c r="D730" s="3"/>
      <c r="E730" s="3"/>
      <c r="F730" s="3"/>
      <c r="G730" s="3"/>
      <c r="H730" s="3"/>
      <c r="I730" s="3"/>
      <c r="J730" s="3"/>
    </row>
    <row r="731" ht="15.75" customHeight="1">
      <c r="A731" s="3"/>
      <c r="B731" s="3"/>
      <c r="C731" s="3"/>
      <c r="D731" s="3"/>
      <c r="E731" s="3"/>
      <c r="F731" s="3"/>
      <c r="G731" s="3"/>
      <c r="H731" s="3"/>
      <c r="I731" s="3"/>
      <c r="J731" s="3"/>
    </row>
    <row r="732" ht="15.75" customHeight="1">
      <c r="A732" s="3"/>
      <c r="B732" s="3"/>
      <c r="C732" s="3"/>
      <c r="D732" s="3"/>
      <c r="E732" s="3"/>
      <c r="F732" s="3"/>
      <c r="G732" s="3"/>
      <c r="H732" s="3"/>
      <c r="I732" s="3"/>
      <c r="J732" s="3"/>
    </row>
    <row r="733" ht="15.75" customHeight="1">
      <c r="A733" s="3"/>
      <c r="B733" s="3"/>
      <c r="C733" s="3"/>
      <c r="D733" s="3"/>
      <c r="E733" s="3"/>
      <c r="F733" s="3"/>
      <c r="G733" s="3"/>
      <c r="H733" s="3"/>
      <c r="I733" s="3"/>
      <c r="J733" s="3"/>
    </row>
    <row r="734" ht="15.75" customHeight="1">
      <c r="A734" s="3"/>
      <c r="B734" s="3"/>
      <c r="C734" s="3"/>
      <c r="D734" s="3"/>
      <c r="E734" s="3"/>
      <c r="F734" s="3"/>
      <c r="G734" s="3"/>
      <c r="H734" s="3"/>
      <c r="I734" s="3"/>
      <c r="J734" s="3"/>
    </row>
    <row r="735" ht="15.75" customHeight="1">
      <c r="A735" s="3"/>
      <c r="B735" s="3"/>
      <c r="C735" s="3"/>
      <c r="D735" s="3"/>
      <c r="E735" s="3"/>
      <c r="F735" s="3"/>
      <c r="G735" s="3"/>
      <c r="H735" s="3"/>
      <c r="I735" s="3"/>
      <c r="J735" s="3"/>
    </row>
    <row r="736" ht="15.75" customHeight="1">
      <c r="A736" s="3"/>
      <c r="B736" s="3"/>
      <c r="C736" s="3"/>
      <c r="D736" s="3"/>
      <c r="E736" s="3"/>
      <c r="F736" s="3"/>
      <c r="G736" s="3"/>
      <c r="H736" s="3"/>
      <c r="I736" s="3"/>
      <c r="J736" s="3"/>
    </row>
    <row r="737" ht="15.75" customHeight="1">
      <c r="A737" s="3"/>
      <c r="B737" s="3"/>
      <c r="C737" s="3"/>
      <c r="D737" s="3"/>
      <c r="E737" s="3"/>
      <c r="F737" s="3"/>
      <c r="G737" s="3"/>
      <c r="H737" s="3"/>
      <c r="I737" s="3"/>
      <c r="J737" s="3"/>
    </row>
    <row r="738" ht="15.75" customHeight="1">
      <c r="A738" s="3"/>
      <c r="B738" s="3"/>
      <c r="C738" s="3"/>
      <c r="D738" s="3"/>
      <c r="E738" s="3"/>
      <c r="F738" s="3"/>
      <c r="G738" s="3"/>
      <c r="H738" s="3"/>
      <c r="I738" s="3"/>
      <c r="J738" s="3"/>
    </row>
    <row r="739" ht="15.75" customHeight="1">
      <c r="A739" s="3"/>
      <c r="B739" s="3"/>
      <c r="C739" s="3"/>
      <c r="D739" s="3"/>
      <c r="E739" s="3"/>
      <c r="F739" s="3"/>
      <c r="G739" s="3"/>
      <c r="H739" s="3"/>
      <c r="I739" s="3"/>
      <c r="J739" s="3"/>
    </row>
    <row r="740" ht="15.75" customHeight="1">
      <c r="A740" s="3"/>
      <c r="B740" s="3"/>
      <c r="C740" s="3"/>
      <c r="D740" s="3"/>
      <c r="E740" s="3"/>
      <c r="F740" s="3"/>
      <c r="G740" s="3"/>
      <c r="H740" s="3"/>
      <c r="I740" s="3"/>
      <c r="J740" s="3"/>
    </row>
    <row r="741" ht="15.75" customHeight="1">
      <c r="A741" s="3"/>
      <c r="B741" s="3"/>
      <c r="C741" s="3"/>
      <c r="D741" s="3"/>
      <c r="E741" s="3"/>
      <c r="F741" s="3"/>
      <c r="G741" s="3"/>
      <c r="H741" s="3"/>
      <c r="I741" s="3"/>
      <c r="J741" s="3"/>
    </row>
    <row r="742" ht="15.75" customHeight="1">
      <c r="A742" s="3"/>
      <c r="B742" s="3"/>
      <c r="C742" s="3"/>
      <c r="D742" s="3"/>
      <c r="E742" s="3"/>
      <c r="F742" s="3"/>
      <c r="G742" s="3"/>
      <c r="H742" s="3"/>
      <c r="I742" s="3"/>
      <c r="J742" s="3"/>
    </row>
    <row r="743" ht="15.75" customHeight="1">
      <c r="A743" s="3"/>
      <c r="B743" s="3"/>
      <c r="C743" s="3"/>
      <c r="D743" s="3"/>
      <c r="E743" s="3"/>
      <c r="F743" s="3"/>
      <c r="G743" s="3"/>
      <c r="H743" s="3"/>
      <c r="I743" s="3"/>
      <c r="J743" s="3"/>
    </row>
    <row r="744" ht="15.75" customHeight="1">
      <c r="A744" s="3"/>
      <c r="B744" s="3"/>
      <c r="C744" s="3"/>
      <c r="D744" s="3"/>
      <c r="E744" s="3"/>
      <c r="F744" s="3"/>
      <c r="G744" s="3"/>
      <c r="H744" s="3"/>
      <c r="I744" s="3"/>
      <c r="J744" s="3"/>
    </row>
    <row r="745" ht="15.75" customHeight="1">
      <c r="A745" s="3"/>
      <c r="B745" s="3"/>
      <c r="C745" s="3"/>
      <c r="D745" s="3"/>
      <c r="E745" s="3"/>
      <c r="F745" s="3"/>
      <c r="G745" s="3"/>
      <c r="H745" s="3"/>
      <c r="I745" s="3"/>
      <c r="J745" s="3"/>
    </row>
    <row r="746" ht="15.75" customHeight="1">
      <c r="A746" s="3"/>
      <c r="B746" s="3"/>
      <c r="C746" s="3"/>
      <c r="D746" s="3"/>
      <c r="E746" s="3"/>
      <c r="F746" s="3"/>
      <c r="G746" s="3"/>
      <c r="H746" s="3"/>
      <c r="I746" s="3"/>
      <c r="J746" s="3"/>
    </row>
    <row r="747" ht="15.75" customHeight="1">
      <c r="A747" s="3"/>
      <c r="B747" s="3"/>
      <c r="C747" s="3"/>
      <c r="D747" s="3"/>
      <c r="E747" s="3"/>
      <c r="F747" s="3"/>
      <c r="G747" s="3"/>
      <c r="H747" s="3"/>
      <c r="I747" s="3"/>
      <c r="J747" s="3"/>
    </row>
    <row r="748" ht="15.75" customHeight="1">
      <c r="A748" s="3"/>
      <c r="B748" s="3"/>
      <c r="C748" s="3"/>
      <c r="D748" s="3"/>
      <c r="E748" s="3"/>
      <c r="F748" s="3"/>
      <c r="G748" s="3"/>
      <c r="H748" s="3"/>
      <c r="I748" s="3"/>
      <c r="J748" s="3"/>
    </row>
    <row r="749" ht="15.75" customHeight="1">
      <c r="A749" s="3"/>
      <c r="B749" s="3"/>
      <c r="C749" s="3"/>
      <c r="D749" s="3"/>
      <c r="E749" s="3"/>
      <c r="F749" s="3"/>
      <c r="G749" s="3"/>
      <c r="H749" s="3"/>
      <c r="I749" s="3"/>
      <c r="J749" s="3"/>
    </row>
    <row r="750" ht="15.75" customHeight="1">
      <c r="A750" s="3"/>
      <c r="B750" s="3"/>
      <c r="C750" s="3"/>
      <c r="D750" s="3"/>
      <c r="E750" s="3"/>
      <c r="F750" s="3"/>
      <c r="G750" s="3"/>
      <c r="H750" s="3"/>
      <c r="I750" s="3"/>
      <c r="J750" s="3"/>
    </row>
    <row r="751" ht="15.75" customHeight="1">
      <c r="A751" s="3"/>
      <c r="B751" s="3"/>
      <c r="C751" s="3"/>
      <c r="D751" s="3"/>
      <c r="E751" s="3"/>
      <c r="F751" s="3"/>
      <c r="G751" s="3"/>
      <c r="H751" s="3"/>
      <c r="I751" s="3"/>
      <c r="J751" s="3"/>
    </row>
    <row r="752" ht="15.75" customHeight="1">
      <c r="A752" s="3"/>
      <c r="B752" s="3"/>
      <c r="C752" s="3"/>
      <c r="D752" s="3"/>
      <c r="E752" s="3"/>
      <c r="F752" s="3"/>
      <c r="G752" s="3"/>
      <c r="H752" s="3"/>
      <c r="I752" s="3"/>
      <c r="J752" s="3"/>
    </row>
    <row r="753" ht="15.75" customHeight="1">
      <c r="A753" s="3"/>
      <c r="B753" s="3"/>
      <c r="C753" s="3"/>
      <c r="D753" s="3"/>
      <c r="E753" s="3"/>
      <c r="F753" s="3"/>
      <c r="G753" s="3"/>
      <c r="H753" s="3"/>
      <c r="I753" s="3"/>
      <c r="J753" s="3"/>
    </row>
    <row r="754" ht="15.75" customHeight="1">
      <c r="A754" s="3"/>
      <c r="B754" s="3"/>
      <c r="C754" s="3"/>
      <c r="D754" s="3"/>
      <c r="E754" s="3"/>
      <c r="F754" s="3"/>
      <c r="G754" s="3"/>
      <c r="H754" s="3"/>
      <c r="I754" s="3"/>
      <c r="J754" s="3"/>
    </row>
    <row r="755" ht="15.75" customHeight="1">
      <c r="A755" s="3"/>
      <c r="B755" s="3"/>
      <c r="C755" s="3"/>
      <c r="D755" s="3"/>
      <c r="E755" s="3"/>
      <c r="F755" s="3"/>
      <c r="G755" s="3"/>
      <c r="H755" s="3"/>
      <c r="I755" s="3"/>
      <c r="J755" s="3"/>
    </row>
    <row r="756" ht="15.75" customHeight="1">
      <c r="A756" s="3"/>
      <c r="B756" s="3"/>
      <c r="C756" s="3"/>
      <c r="D756" s="3"/>
      <c r="E756" s="3"/>
      <c r="F756" s="3"/>
      <c r="G756" s="3"/>
      <c r="H756" s="3"/>
      <c r="I756" s="3"/>
      <c r="J756" s="3"/>
    </row>
    <row r="757" ht="15.75" customHeight="1">
      <c r="A757" s="3"/>
      <c r="B757" s="3"/>
      <c r="C757" s="3"/>
      <c r="D757" s="3"/>
      <c r="E757" s="3"/>
      <c r="F757" s="3"/>
      <c r="G757" s="3"/>
      <c r="H757" s="3"/>
      <c r="I757" s="3"/>
      <c r="J757" s="3"/>
    </row>
    <row r="758" ht="15.75" customHeight="1">
      <c r="A758" s="3"/>
      <c r="B758" s="3"/>
      <c r="C758" s="3"/>
      <c r="D758" s="3"/>
      <c r="E758" s="3"/>
      <c r="F758" s="3"/>
      <c r="G758" s="3"/>
      <c r="H758" s="3"/>
      <c r="I758" s="3"/>
      <c r="J758" s="3"/>
    </row>
    <row r="759" ht="15.75" customHeight="1">
      <c r="A759" s="3"/>
      <c r="B759" s="3"/>
      <c r="C759" s="3"/>
      <c r="D759" s="3"/>
      <c r="E759" s="3"/>
      <c r="F759" s="3"/>
      <c r="G759" s="3"/>
      <c r="H759" s="3"/>
      <c r="I759" s="3"/>
      <c r="J759" s="3"/>
    </row>
    <row r="760" ht="15.75" customHeight="1">
      <c r="A760" s="3"/>
      <c r="B760" s="3"/>
      <c r="C760" s="3"/>
      <c r="D760" s="3"/>
      <c r="E760" s="3"/>
      <c r="F760" s="3"/>
      <c r="G760" s="3"/>
      <c r="H760" s="3"/>
      <c r="I760" s="3"/>
      <c r="J760" s="3"/>
    </row>
    <row r="761" ht="15.75" customHeight="1">
      <c r="A761" s="3"/>
      <c r="B761" s="3"/>
      <c r="C761" s="3"/>
      <c r="D761" s="3"/>
      <c r="E761" s="3"/>
      <c r="F761" s="3"/>
      <c r="G761" s="3"/>
      <c r="H761" s="3"/>
      <c r="I761" s="3"/>
      <c r="J761" s="3"/>
    </row>
    <row r="762" ht="15.75" customHeight="1">
      <c r="A762" s="3"/>
      <c r="B762" s="3"/>
      <c r="C762" s="3"/>
      <c r="D762" s="3"/>
      <c r="E762" s="3"/>
      <c r="F762" s="3"/>
      <c r="G762" s="3"/>
      <c r="H762" s="3"/>
      <c r="I762" s="3"/>
      <c r="J762" s="3"/>
    </row>
    <row r="763" ht="15.75" customHeight="1">
      <c r="A763" s="3"/>
      <c r="B763" s="3"/>
      <c r="C763" s="3"/>
      <c r="D763" s="3"/>
      <c r="E763" s="3"/>
      <c r="F763" s="3"/>
      <c r="G763" s="3"/>
      <c r="H763" s="3"/>
      <c r="I763" s="3"/>
      <c r="J763" s="3"/>
    </row>
    <row r="764" ht="15.75" customHeight="1">
      <c r="A764" s="3"/>
      <c r="B764" s="3"/>
      <c r="C764" s="3"/>
      <c r="D764" s="3"/>
      <c r="E764" s="3"/>
      <c r="F764" s="3"/>
      <c r="G764" s="3"/>
      <c r="H764" s="3"/>
      <c r="I764" s="3"/>
      <c r="J764" s="3"/>
    </row>
    <row r="765" ht="15.75" customHeight="1">
      <c r="A765" s="3"/>
      <c r="B765" s="3"/>
      <c r="C765" s="3"/>
      <c r="D765" s="3"/>
      <c r="E765" s="3"/>
      <c r="F765" s="3"/>
      <c r="G765" s="3"/>
      <c r="H765" s="3"/>
      <c r="I765" s="3"/>
      <c r="J765" s="3"/>
    </row>
    <row r="766" ht="15.75" customHeight="1">
      <c r="A766" s="3"/>
      <c r="B766" s="3"/>
      <c r="C766" s="3"/>
      <c r="D766" s="3"/>
      <c r="E766" s="3"/>
      <c r="F766" s="3"/>
      <c r="G766" s="3"/>
      <c r="H766" s="3"/>
      <c r="I766" s="3"/>
      <c r="J766" s="3"/>
    </row>
    <row r="767" ht="15.75" customHeight="1">
      <c r="A767" s="3"/>
      <c r="B767" s="3"/>
      <c r="C767" s="3"/>
      <c r="D767" s="3"/>
      <c r="E767" s="3"/>
      <c r="F767" s="3"/>
      <c r="G767" s="3"/>
      <c r="H767" s="3"/>
      <c r="I767" s="3"/>
      <c r="J767" s="3"/>
    </row>
    <row r="768" ht="15.75" customHeight="1">
      <c r="A768" s="3"/>
      <c r="B768" s="3"/>
      <c r="C768" s="3"/>
      <c r="D768" s="3"/>
      <c r="E768" s="3"/>
      <c r="F768" s="3"/>
      <c r="G768" s="3"/>
      <c r="H768" s="3"/>
      <c r="I768" s="3"/>
      <c r="J768" s="3"/>
    </row>
    <row r="769" ht="15.75" customHeight="1">
      <c r="A769" s="3"/>
      <c r="B769" s="3"/>
      <c r="C769" s="3"/>
      <c r="D769" s="3"/>
      <c r="E769" s="3"/>
      <c r="F769" s="3"/>
      <c r="G769" s="3"/>
      <c r="H769" s="3"/>
      <c r="I769" s="3"/>
      <c r="J769" s="3"/>
    </row>
    <row r="770" ht="15.75" customHeight="1">
      <c r="A770" s="3"/>
      <c r="B770" s="3"/>
      <c r="C770" s="3"/>
      <c r="D770" s="3"/>
      <c r="E770" s="3"/>
      <c r="F770" s="3"/>
      <c r="G770" s="3"/>
      <c r="H770" s="3"/>
      <c r="I770" s="3"/>
      <c r="J770" s="3"/>
    </row>
    <row r="771" ht="15.75" customHeight="1">
      <c r="A771" s="3"/>
      <c r="B771" s="3"/>
      <c r="C771" s="3"/>
      <c r="D771" s="3"/>
      <c r="E771" s="3"/>
      <c r="F771" s="3"/>
      <c r="G771" s="3"/>
      <c r="H771" s="3"/>
      <c r="I771" s="3"/>
      <c r="J771" s="3"/>
    </row>
    <row r="772" ht="15.75" customHeight="1">
      <c r="A772" s="3"/>
      <c r="B772" s="3"/>
      <c r="C772" s="3"/>
      <c r="D772" s="3"/>
      <c r="E772" s="3"/>
      <c r="F772" s="3"/>
      <c r="G772" s="3"/>
      <c r="H772" s="3"/>
      <c r="I772" s="3"/>
      <c r="J772" s="3"/>
    </row>
    <row r="773" ht="15.75" customHeight="1">
      <c r="A773" s="3"/>
      <c r="B773" s="3"/>
      <c r="C773" s="3"/>
      <c r="D773" s="3"/>
      <c r="E773" s="3"/>
      <c r="F773" s="3"/>
      <c r="G773" s="3"/>
      <c r="H773" s="3"/>
      <c r="I773" s="3"/>
      <c r="J773" s="3"/>
    </row>
    <row r="774" ht="15.75" customHeight="1">
      <c r="A774" s="3"/>
      <c r="B774" s="3"/>
      <c r="C774" s="3"/>
      <c r="D774" s="3"/>
      <c r="E774" s="3"/>
      <c r="F774" s="3"/>
      <c r="G774" s="3"/>
      <c r="H774" s="3"/>
      <c r="I774" s="3"/>
      <c r="J774" s="3"/>
    </row>
    <row r="775" ht="15.75" customHeight="1">
      <c r="A775" s="3"/>
      <c r="B775" s="3"/>
      <c r="C775" s="3"/>
      <c r="D775" s="3"/>
      <c r="E775" s="3"/>
      <c r="F775" s="3"/>
      <c r="G775" s="3"/>
      <c r="H775" s="3"/>
      <c r="I775" s="3"/>
      <c r="J775" s="3"/>
    </row>
    <row r="776" ht="15.75" customHeight="1">
      <c r="A776" s="3"/>
      <c r="B776" s="3"/>
      <c r="C776" s="3"/>
      <c r="D776" s="3"/>
      <c r="E776" s="3"/>
      <c r="F776" s="3"/>
      <c r="G776" s="3"/>
      <c r="H776" s="3"/>
      <c r="I776" s="3"/>
      <c r="J776" s="3"/>
    </row>
    <row r="777" ht="15.75" customHeight="1">
      <c r="A777" s="3"/>
      <c r="B777" s="3"/>
      <c r="C777" s="3"/>
      <c r="D777" s="3"/>
      <c r="E777" s="3"/>
      <c r="F777" s="3"/>
      <c r="G777" s="3"/>
      <c r="H777" s="3"/>
      <c r="I777" s="3"/>
      <c r="J777" s="3"/>
    </row>
    <row r="778" ht="15.75" customHeight="1">
      <c r="A778" s="3"/>
      <c r="B778" s="3"/>
      <c r="C778" s="3"/>
      <c r="D778" s="3"/>
      <c r="E778" s="3"/>
      <c r="F778" s="3"/>
      <c r="G778" s="3"/>
      <c r="H778" s="3"/>
      <c r="I778" s="3"/>
      <c r="J778" s="3"/>
    </row>
    <row r="779" ht="15.75" customHeight="1">
      <c r="A779" s="3"/>
      <c r="B779" s="3"/>
      <c r="C779" s="3"/>
      <c r="D779" s="3"/>
      <c r="E779" s="3"/>
      <c r="F779" s="3"/>
      <c r="G779" s="3"/>
      <c r="H779" s="3"/>
      <c r="I779" s="3"/>
      <c r="J779" s="3"/>
    </row>
    <row r="780" ht="15.75" customHeight="1">
      <c r="A780" s="3"/>
      <c r="B780" s="3"/>
      <c r="C780" s="3"/>
      <c r="D780" s="3"/>
      <c r="E780" s="3"/>
      <c r="F780" s="3"/>
      <c r="G780" s="3"/>
      <c r="H780" s="3"/>
      <c r="I780" s="3"/>
      <c r="J780" s="3"/>
    </row>
    <row r="781" ht="15.75" customHeight="1">
      <c r="A781" s="3"/>
      <c r="B781" s="3"/>
      <c r="C781" s="3"/>
      <c r="D781" s="3"/>
      <c r="E781" s="3"/>
      <c r="F781" s="3"/>
      <c r="G781" s="3"/>
      <c r="H781" s="3"/>
      <c r="I781" s="3"/>
      <c r="J781" s="3"/>
    </row>
    <row r="782" ht="15.75" customHeight="1">
      <c r="A782" s="3"/>
      <c r="B782" s="3"/>
      <c r="C782" s="3"/>
      <c r="D782" s="3"/>
      <c r="E782" s="3"/>
      <c r="F782" s="3"/>
      <c r="G782" s="3"/>
      <c r="H782" s="3"/>
      <c r="I782" s="3"/>
      <c r="J782" s="3"/>
    </row>
    <row r="783" ht="15.75" customHeight="1">
      <c r="A783" s="3"/>
      <c r="B783" s="3"/>
      <c r="C783" s="3"/>
      <c r="D783" s="3"/>
      <c r="E783" s="3"/>
      <c r="F783" s="3"/>
      <c r="G783" s="3"/>
      <c r="H783" s="3"/>
      <c r="I783" s="3"/>
      <c r="J783" s="3"/>
    </row>
    <row r="784" ht="15.75" customHeight="1">
      <c r="A784" s="3"/>
      <c r="B784" s="3"/>
      <c r="C784" s="3"/>
      <c r="D784" s="3"/>
      <c r="E784" s="3"/>
      <c r="F784" s="3"/>
      <c r="G784" s="3"/>
      <c r="H784" s="3"/>
      <c r="I784" s="3"/>
      <c r="J784" s="3"/>
    </row>
    <row r="785" ht="15.75" customHeight="1">
      <c r="A785" s="3"/>
      <c r="B785" s="3"/>
      <c r="C785" s="3"/>
      <c r="D785" s="3"/>
      <c r="E785" s="3"/>
      <c r="F785" s="3"/>
      <c r="G785" s="3"/>
      <c r="H785" s="3"/>
      <c r="I785" s="3"/>
      <c r="J785" s="3"/>
    </row>
    <row r="786" ht="15.75" customHeight="1">
      <c r="A786" s="3"/>
      <c r="B786" s="3"/>
      <c r="C786" s="3"/>
      <c r="D786" s="3"/>
      <c r="E786" s="3"/>
      <c r="F786" s="3"/>
      <c r="G786" s="3"/>
      <c r="H786" s="3"/>
      <c r="I786" s="3"/>
      <c r="J786" s="3"/>
    </row>
    <row r="787" ht="15.75" customHeight="1">
      <c r="A787" s="3"/>
      <c r="B787" s="3"/>
      <c r="C787" s="3"/>
      <c r="D787" s="3"/>
      <c r="E787" s="3"/>
      <c r="F787" s="3"/>
      <c r="G787" s="3"/>
      <c r="H787" s="3"/>
      <c r="I787" s="3"/>
      <c r="J787" s="3"/>
    </row>
    <row r="788" ht="15.75" customHeight="1">
      <c r="A788" s="3"/>
      <c r="B788" s="3"/>
      <c r="C788" s="3"/>
      <c r="D788" s="3"/>
      <c r="E788" s="3"/>
      <c r="F788" s="3"/>
      <c r="G788" s="3"/>
      <c r="H788" s="3"/>
      <c r="I788" s="3"/>
      <c r="J788" s="3"/>
    </row>
    <row r="789" ht="15.75" customHeight="1">
      <c r="A789" s="3"/>
      <c r="B789" s="3"/>
      <c r="C789" s="3"/>
      <c r="D789" s="3"/>
      <c r="E789" s="3"/>
      <c r="F789" s="3"/>
      <c r="G789" s="3"/>
      <c r="H789" s="3"/>
      <c r="I789" s="3"/>
      <c r="J789" s="3"/>
    </row>
    <row r="790" ht="15.75" customHeight="1">
      <c r="A790" s="3"/>
      <c r="B790" s="3"/>
      <c r="C790" s="3"/>
      <c r="D790" s="3"/>
      <c r="E790" s="3"/>
      <c r="F790" s="3"/>
      <c r="G790" s="3"/>
      <c r="H790" s="3"/>
      <c r="I790" s="3"/>
      <c r="J790" s="3"/>
    </row>
    <row r="791" ht="15.75" customHeight="1">
      <c r="A791" s="3"/>
      <c r="B791" s="3"/>
      <c r="C791" s="3"/>
      <c r="D791" s="3"/>
      <c r="E791" s="3"/>
      <c r="F791" s="3"/>
      <c r="G791" s="3"/>
      <c r="H791" s="3"/>
      <c r="I791" s="3"/>
      <c r="J791" s="3"/>
    </row>
    <row r="792" ht="15.75" customHeight="1">
      <c r="A792" s="3"/>
      <c r="B792" s="3"/>
      <c r="C792" s="3"/>
      <c r="D792" s="3"/>
      <c r="E792" s="3"/>
      <c r="F792" s="3"/>
      <c r="G792" s="3"/>
      <c r="H792" s="3"/>
      <c r="I792" s="3"/>
      <c r="J792" s="3"/>
    </row>
    <row r="793" ht="15.75" customHeight="1">
      <c r="A793" s="3"/>
      <c r="B793" s="3"/>
      <c r="C793" s="3"/>
      <c r="D793" s="3"/>
      <c r="E793" s="3"/>
      <c r="F793" s="3"/>
      <c r="G793" s="3"/>
      <c r="H793" s="3"/>
      <c r="I793" s="3"/>
      <c r="J793" s="3"/>
    </row>
    <row r="794" ht="15.75" customHeight="1">
      <c r="A794" s="3"/>
      <c r="B794" s="3"/>
      <c r="C794" s="3"/>
      <c r="D794" s="3"/>
      <c r="E794" s="3"/>
      <c r="F794" s="3"/>
      <c r="G794" s="3"/>
      <c r="H794" s="3"/>
      <c r="I794" s="3"/>
      <c r="J794" s="3"/>
    </row>
    <row r="795" ht="15.75" customHeight="1">
      <c r="A795" s="3"/>
      <c r="B795" s="3"/>
      <c r="C795" s="3"/>
      <c r="D795" s="3"/>
      <c r="E795" s="3"/>
      <c r="F795" s="3"/>
      <c r="G795" s="3"/>
      <c r="H795" s="3"/>
      <c r="I795" s="3"/>
      <c r="J795" s="3"/>
    </row>
    <row r="796" ht="15.75" customHeight="1">
      <c r="A796" s="3"/>
      <c r="B796" s="3"/>
      <c r="C796" s="3"/>
      <c r="D796" s="3"/>
      <c r="E796" s="3"/>
      <c r="F796" s="3"/>
      <c r="G796" s="3"/>
      <c r="H796" s="3"/>
      <c r="I796" s="3"/>
      <c r="J796" s="3"/>
    </row>
    <row r="797" ht="15.75" customHeight="1">
      <c r="A797" s="3"/>
      <c r="B797" s="3"/>
      <c r="C797" s="3"/>
      <c r="D797" s="3"/>
      <c r="E797" s="3"/>
      <c r="F797" s="3"/>
      <c r="G797" s="3"/>
      <c r="H797" s="3"/>
      <c r="I797" s="3"/>
      <c r="J797" s="3"/>
    </row>
    <row r="798" ht="15.75" customHeight="1">
      <c r="A798" s="3"/>
      <c r="B798" s="3"/>
      <c r="C798" s="3"/>
      <c r="D798" s="3"/>
      <c r="E798" s="3"/>
      <c r="F798" s="3"/>
      <c r="G798" s="3"/>
      <c r="H798" s="3"/>
      <c r="I798" s="3"/>
      <c r="J798" s="3"/>
    </row>
    <row r="799" ht="15.75" customHeight="1">
      <c r="A799" s="3"/>
      <c r="B799" s="3"/>
      <c r="C799" s="3"/>
      <c r="D799" s="3"/>
      <c r="E799" s="3"/>
      <c r="F799" s="3"/>
      <c r="G799" s="3"/>
      <c r="H799" s="3"/>
      <c r="I799" s="3"/>
      <c r="J799" s="3"/>
    </row>
    <row r="800" ht="15.75" customHeight="1">
      <c r="A800" s="3"/>
      <c r="B800" s="3"/>
      <c r="C800" s="3"/>
      <c r="D800" s="3"/>
      <c r="E800" s="3"/>
      <c r="F800" s="3"/>
      <c r="G800" s="3"/>
      <c r="H800" s="3"/>
      <c r="I800" s="3"/>
      <c r="J800" s="3"/>
    </row>
    <row r="801" ht="15.75" customHeight="1">
      <c r="A801" s="3"/>
      <c r="B801" s="3"/>
      <c r="C801" s="3"/>
      <c r="D801" s="3"/>
      <c r="E801" s="3"/>
      <c r="F801" s="3"/>
      <c r="G801" s="3"/>
      <c r="H801" s="3"/>
      <c r="I801" s="3"/>
      <c r="J801" s="3"/>
    </row>
    <row r="802" ht="15.75" customHeight="1">
      <c r="A802" s="3"/>
      <c r="B802" s="3"/>
      <c r="C802" s="3"/>
      <c r="D802" s="3"/>
      <c r="E802" s="3"/>
      <c r="F802" s="3"/>
      <c r="G802" s="3"/>
      <c r="H802" s="3"/>
      <c r="I802" s="3"/>
      <c r="J802" s="3"/>
    </row>
    <row r="803" ht="15.75" customHeight="1">
      <c r="A803" s="3"/>
      <c r="B803" s="3"/>
      <c r="C803" s="3"/>
      <c r="D803" s="3"/>
      <c r="E803" s="3"/>
      <c r="F803" s="3"/>
      <c r="G803" s="3"/>
      <c r="H803" s="3"/>
      <c r="I803" s="3"/>
      <c r="J803" s="3"/>
    </row>
    <row r="804" ht="15.75" customHeight="1">
      <c r="A804" s="3"/>
      <c r="B804" s="3"/>
      <c r="C804" s="3"/>
      <c r="D804" s="3"/>
      <c r="E804" s="3"/>
      <c r="F804" s="3"/>
      <c r="G804" s="3"/>
      <c r="H804" s="3"/>
      <c r="I804" s="3"/>
      <c r="J804" s="3"/>
    </row>
    <row r="805" ht="15.75" customHeight="1">
      <c r="A805" s="3"/>
      <c r="B805" s="3"/>
      <c r="C805" s="3"/>
      <c r="D805" s="3"/>
      <c r="E805" s="3"/>
      <c r="F805" s="3"/>
      <c r="G805" s="3"/>
      <c r="H805" s="3"/>
      <c r="I805" s="3"/>
      <c r="J805" s="3"/>
    </row>
    <row r="806" ht="15.75" customHeight="1">
      <c r="A806" s="3"/>
      <c r="B806" s="3"/>
      <c r="C806" s="3"/>
      <c r="D806" s="3"/>
      <c r="E806" s="3"/>
      <c r="F806" s="3"/>
      <c r="G806" s="3"/>
      <c r="H806" s="3"/>
      <c r="I806" s="3"/>
      <c r="J806" s="3"/>
    </row>
    <row r="807" ht="15.75" customHeight="1">
      <c r="A807" s="3"/>
      <c r="B807" s="3"/>
      <c r="C807" s="3"/>
      <c r="D807" s="3"/>
      <c r="E807" s="3"/>
      <c r="F807" s="3"/>
      <c r="G807" s="3"/>
      <c r="H807" s="3"/>
      <c r="I807" s="3"/>
      <c r="J807" s="3"/>
    </row>
    <row r="808" ht="15.75" customHeight="1">
      <c r="A808" s="3"/>
      <c r="B808" s="3"/>
      <c r="C808" s="3"/>
      <c r="D808" s="3"/>
      <c r="E808" s="3"/>
      <c r="F808" s="3"/>
      <c r="G808" s="3"/>
      <c r="H808" s="3"/>
      <c r="I808" s="3"/>
      <c r="J808" s="3"/>
    </row>
    <row r="809" ht="15.75" customHeight="1">
      <c r="A809" s="3"/>
      <c r="B809" s="3"/>
      <c r="C809" s="3"/>
      <c r="D809" s="3"/>
      <c r="E809" s="3"/>
      <c r="F809" s="3"/>
      <c r="G809" s="3"/>
      <c r="H809" s="3"/>
      <c r="I809" s="3"/>
      <c r="J809" s="3"/>
    </row>
    <row r="810" ht="15.75" customHeight="1">
      <c r="A810" s="3"/>
      <c r="B810" s="3"/>
      <c r="C810" s="3"/>
      <c r="D810" s="3"/>
      <c r="E810" s="3"/>
      <c r="F810" s="3"/>
      <c r="G810" s="3"/>
      <c r="H810" s="3"/>
      <c r="I810" s="3"/>
      <c r="J810" s="3"/>
    </row>
    <row r="811" ht="15.75" customHeight="1">
      <c r="A811" s="3"/>
      <c r="B811" s="3"/>
      <c r="C811" s="3"/>
      <c r="D811" s="3"/>
      <c r="E811" s="3"/>
      <c r="F811" s="3"/>
      <c r="G811" s="3"/>
      <c r="H811" s="3"/>
      <c r="I811" s="3"/>
      <c r="J811" s="3"/>
    </row>
    <row r="812" ht="15.75" customHeight="1">
      <c r="A812" s="3"/>
      <c r="B812" s="3"/>
      <c r="C812" s="3"/>
      <c r="D812" s="3"/>
      <c r="E812" s="3"/>
      <c r="F812" s="3"/>
      <c r="G812" s="3"/>
      <c r="H812" s="3"/>
      <c r="I812" s="3"/>
      <c r="J812" s="3"/>
    </row>
    <row r="813" ht="15.75" customHeight="1">
      <c r="A813" s="3"/>
      <c r="B813" s="3"/>
      <c r="C813" s="3"/>
      <c r="D813" s="3"/>
      <c r="E813" s="3"/>
      <c r="F813" s="3"/>
      <c r="G813" s="3"/>
      <c r="H813" s="3"/>
      <c r="I813" s="3"/>
      <c r="J813" s="3"/>
    </row>
    <row r="814" ht="15.75" customHeight="1">
      <c r="A814" s="3"/>
      <c r="B814" s="3"/>
      <c r="C814" s="3"/>
      <c r="D814" s="3"/>
      <c r="E814" s="3"/>
      <c r="F814" s="3"/>
      <c r="G814" s="3"/>
      <c r="H814" s="3"/>
      <c r="I814" s="3"/>
      <c r="J814" s="3"/>
    </row>
    <row r="815" ht="15.75" customHeight="1">
      <c r="A815" s="3"/>
      <c r="B815" s="3"/>
      <c r="C815" s="3"/>
      <c r="D815" s="3"/>
      <c r="E815" s="3"/>
      <c r="F815" s="3"/>
      <c r="G815" s="3"/>
      <c r="H815" s="3"/>
      <c r="I815" s="3"/>
      <c r="J815" s="3"/>
    </row>
    <row r="816" ht="15.75" customHeight="1">
      <c r="A816" s="3"/>
      <c r="B816" s="3"/>
      <c r="C816" s="3"/>
      <c r="D816" s="3"/>
      <c r="E816" s="3"/>
      <c r="F816" s="3"/>
      <c r="G816" s="3"/>
      <c r="H816" s="3"/>
      <c r="I816" s="3"/>
      <c r="J816" s="3"/>
    </row>
    <row r="817" ht="15.75" customHeight="1">
      <c r="A817" s="3"/>
      <c r="B817" s="3"/>
      <c r="C817" s="3"/>
      <c r="D817" s="3"/>
      <c r="E817" s="3"/>
      <c r="F817" s="3"/>
      <c r="G817" s="3"/>
      <c r="H817" s="3"/>
      <c r="I817" s="3"/>
      <c r="J817" s="3"/>
    </row>
    <row r="818" ht="15.75" customHeight="1">
      <c r="A818" s="3"/>
      <c r="B818" s="3"/>
      <c r="C818" s="3"/>
      <c r="D818" s="3"/>
      <c r="E818" s="3"/>
      <c r="F818" s="3"/>
      <c r="G818" s="3"/>
      <c r="H818" s="3"/>
      <c r="I818" s="3"/>
      <c r="J818" s="3"/>
    </row>
    <row r="819" ht="15.75" customHeight="1">
      <c r="A819" s="3"/>
      <c r="B819" s="3"/>
      <c r="C819" s="3"/>
      <c r="D819" s="3"/>
      <c r="E819" s="3"/>
      <c r="F819" s="3"/>
      <c r="G819" s="3"/>
      <c r="H819" s="3"/>
      <c r="I819" s="3"/>
      <c r="J819" s="3"/>
    </row>
    <row r="820" ht="15.75" customHeight="1">
      <c r="A820" s="3"/>
      <c r="B820" s="3"/>
      <c r="C820" s="3"/>
      <c r="D820" s="3"/>
      <c r="E820" s="3"/>
      <c r="F820" s="3"/>
      <c r="G820" s="3"/>
      <c r="H820" s="3"/>
      <c r="I820" s="3"/>
      <c r="J820" s="3"/>
    </row>
    <row r="821" ht="15.75" customHeight="1">
      <c r="A821" s="3"/>
      <c r="B821" s="3"/>
      <c r="C821" s="3"/>
      <c r="D821" s="3"/>
      <c r="E821" s="3"/>
      <c r="F821" s="3"/>
      <c r="G821" s="3"/>
      <c r="H821" s="3"/>
      <c r="I821" s="3"/>
      <c r="J821" s="3"/>
    </row>
    <row r="822" ht="15.75" customHeight="1">
      <c r="A822" s="3"/>
      <c r="B822" s="3"/>
      <c r="C822" s="3"/>
      <c r="D822" s="3"/>
      <c r="E822" s="3"/>
      <c r="F822" s="3"/>
      <c r="G822" s="3"/>
      <c r="H822" s="3"/>
      <c r="I822" s="3"/>
      <c r="J822" s="3"/>
    </row>
    <row r="823" ht="15.75" customHeight="1">
      <c r="A823" s="3"/>
      <c r="B823" s="3"/>
      <c r="C823" s="3"/>
      <c r="D823" s="3"/>
      <c r="E823" s="3"/>
      <c r="F823" s="3"/>
      <c r="G823" s="3"/>
      <c r="H823" s="3"/>
      <c r="I823" s="3"/>
      <c r="J823" s="3"/>
    </row>
    <row r="824" ht="15.75" customHeight="1">
      <c r="A824" s="3"/>
      <c r="B824" s="3"/>
      <c r="C824" s="3"/>
      <c r="D824" s="3"/>
      <c r="E824" s="3"/>
      <c r="F824" s="3"/>
      <c r="G824" s="3"/>
      <c r="H824" s="3"/>
      <c r="I824" s="3"/>
      <c r="J824" s="3"/>
    </row>
    <row r="825" ht="15.75" customHeight="1">
      <c r="A825" s="3"/>
      <c r="B825" s="3"/>
      <c r="C825" s="3"/>
      <c r="D825" s="3"/>
      <c r="E825" s="3"/>
      <c r="F825" s="3"/>
      <c r="G825" s="3"/>
      <c r="H825" s="3"/>
      <c r="I825" s="3"/>
      <c r="J825" s="3"/>
    </row>
    <row r="826" ht="15.75" customHeight="1">
      <c r="A826" s="3"/>
      <c r="B826" s="3"/>
      <c r="C826" s="3"/>
      <c r="D826" s="3"/>
      <c r="E826" s="3"/>
      <c r="F826" s="3"/>
      <c r="G826" s="3"/>
      <c r="H826" s="3"/>
      <c r="I826" s="3"/>
      <c r="J826" s="3"/>
    </row>
    <row r="827" ht="15.75" customHeight="1">
      <c r="A827" s="3"/>
      <c r="B827" s="3"/>
      <c r="C827" s="3"/>
      <c r="D827" s="3"/>
      <c r="E827" s="3"/>
      <c r="F827" s="3"/>
      <c r="G827" s="3"/>
      <c r="H827" s="3"/>
      <c r="I827" s="3"/>
      <c r="J827" s="3"/>
    </row>
    <row r="828" ht="15.75" customHeight="1">
      <c r="A828" s="3"/>
      <c r="B828" s="3"/>
      <c r="C828" s="3"/>
      <c r="D828" s="3"/>
      <c r="E828" s="3"/>
      <c r="F828" s="3"/>
      <c r="G828" s="3"/>
      <c r="H828" s="3"/>
      <c r="I828" s="3"/>
      <c r="J828" s="3"/>
    </row>
    <row r="829" ht="15.75" customHeight="1">
      <c r="A829" s="3"/>
      <c r="B829" s="3"/>
      <c r="C829" s="3"/>
      <c r="D829" s="3"/>
      <c r="E829" s="3"/>
      <c r="F829" s="3"/>
      <c r="G829" s="3"/>
      <c r="H829" s="3"/>
      <c r="I829" s="3"/>
      <c r="J829" s="3"/>
    </row>
    <row r="830" ht="15.75" customHeight="1">
      <c r="A830" s="3"/>
      <c r="B830" s="3"/>
      <c r="C830" s="3"/>
      <c r="D830" s="3"/>
      <c r="E830" s="3"/>
      <c r="F830" s="3"/>
      <c r="G830" s="3"/>
      <c r="H830" s="3"/>
      <c r="I830" s="3"/>
      <c r="J830" s="3"/>
    </row>
    <row r="831" ht="15.75" customHeight="1">
      <c r="A831" s="3"/>
      <c r="B831" s="3"/>
      <c r="C831" s="3"/>
      <c r="D831" s="3"/>
      <c r="E831" s="3"/>
      <c r="F831" s="3"/>
      <c r="G831" s="3"/>
      <c r="H831" s="3"/>
      <c r="I831" s="3"/>
      <c r="J831" s="3"/>
    </row>
    <row r="832" ht="15.75" customHeight="1">
      <c r="A832" s="3"/>
      <c r="B832" s="3"/>
      <c r="C832" s="3"/>
      <c r="D832" s="3"/>
      <c r="E832" s="3"/>
      <c r="F832" s="3"/>
      <c r="G832" s="3"/>
      <c r="H832" s="3"/>
      <c r="I832" s="3"/>
      <c r="J832" s="3"/>
    </row>
    <row r="833" ht="15.75" customHeight="1">
      <c r="A833" s="3"/>
      <c r="B833" s="3"/>
      <c r="C833" s="3"/>
      <c r="D833" s="3"/>
      <c r="E833" s="3"/>
      <c r="F833" s="3"/>
      <c r="G833" s="3"/>
      <c r="H833" s="3"/>
      <c r="I833" s="3"/>
      <c r="J833" s="3"/>
    </row>
    <row r="834" ht="15.75" customHeight="1">
      <c r="A834" s="3"/>
      <c r="B834" s="3"/>
      <c r="C834" s="3"/>
      <c r="D834" s="3"/>
      <c r="E834" s="3"/>
      <c r="F834" s="3"/>
      <c r="G834" s="3"/>
      <c r="H834" s="3"/>
      <c r="I834" s="3"/>
      <c r="J834" s="3"/>
    </row>
    <row r="835" ht="15.75" customHeight="1">
      <c r="A835" s="3"/>
      <c r="B835" s="3"/>
      <c r="C835" s="3"/>
      <c r="D835" s="3"/>
      <c r="E835" s="3"/>
      <c r="F835" s="3"/>
      <c r="G835" s="3"/>
      <c r="H835" s="3"/>
      <c r="I835" s="3"/>
      <c r="J835" s="3"/>
    </row>
    <row r="836" ht="15.75" customHeight="1">
      <c r="A836" s="3"/>
      <c r="B836" s="3"/>
      <c r="C836" s="3"/>
      <c r="D836" s="3"/>
      <c r="E836" s="3"/>
      <c r="F836" s="3"/>
      <c r="G836" s="3"/>
      <c r="H836" s="3"/>
      <c r="I836" s="3"/>
      <c r="J836" s="3"/>
    </row>
    <row r="837" ht="15.75" customHeight="1">
      <c r="A837" s="3"/>
      <c r="B837" s="3"/>
      <c r="C837" s="3"/>
      <c r="D837" s="3"/>
      <c r="E837" s="3"/>
      <c r="F837" s="3"/>
      <c r="G837" s="3"/>
      <c r="H837" s="3"/>
      <c r="I837" s="3"/>
      <c r="J837" s="3"/>
    </row>
    <row r="838" ht="15.75" customHeight="1">
      <c r="A838" s="3"/>
      <c r="B838" s="3"/>
      <c r="C838" s="3"/>
      <c r="D838" s="3"/>
      <c r="E838" s="3"/>
      <c r="F838" s="3"/>
      <c r="G838" s="3"/>
      <c r="H838" s="3"/>
      <c r="I838" s="3"/>
      <c r="J838" s="3"/>
    </row>
    <row r="839" ht="15.75" customHeight="1">
      <c r="A839" s="3"/>
      <c r="B839" s="3"/>
      <c r="C839" s="3"/>
      <c r="D839" s="3"/>
      <c r="E839" s="3"/>
      <c r="F839" s="3"/>
      <c r="G839" s="3"/>
      <c r="H839" s="3"/>
      <c r="I839" s="3"/>
      <c r="J839" s="3"/>
    </row>
    <row r="840" ht="15.75" customHeight="1">
      <c r="A840" s="3"/>
      <c r="B840" s="3"/>
      <c r="C840" s="3"/>
      <c r="D840" s="3"/>
      <c r="E840" s="3"/>
      <c r="F840" s="3"/>
      <c r="G840" s="3"/>
      <c r="H840" s="3"/>
      <c r="I840" s="3"/>
      <c r="J840" s="3"/>
    </row>
    <row r="841" ht="15.75" customHeight="1">
      <c r="A841" s="3"/>
      <c r="B841" s="3"/>
      <c r="C841" s="3"/>
      <c r="D841" s="3"/>
      <c r="E841" s="3"/>
      <c r="F841" s="3"/>
      <c r="G841" s="3"/>
      <c r="H841" s="3"/>
      <c r="I841" s="3"/>
      <c r="J841" s="3"/>
    </row>
    <row r="842" ht="15.75" customHeight="1">
      <c r="A842" s="3"/>
      <c r="B842" s="3"/>
      <c r="C842" s="3"/>
      <c r="D842" s="3"/>
      <c r="E842" s="3"/>
      <c r="F842" s="3"/>
      <c r="G842" s="3"/>
      <c r="H842" s="3"/>
      <c r="I842" s="3"/>
      <c r="J842" s="3"/>
    </row>
    <row r="843" ht="15.75" customHeight="1">
      <c r="A843" s="3"/>
      <c r="B843" s="3"/>
      <c r="C843" s="3"/>
      <c r="D843" s="3"/>
      <c r="E843" s="3"/>
      <c r="F843" s="3"/>
      <c r="G843" s="3"/>
      <c r="H843" s="3"/>
      <c r="I843" s="3"/>
      <c r="J843" s="3"/>
    </row>
    <row r="844" ht="15.75" customHeight="1">
      <c r="A844" s="3"/>
      <c r="B844" s="3"/>
      <c r="C844" s="3"/>
      <c r="D844" s="3"/>
      <c r="E844" s="3"/>
      <c r="F844" s="3"/>
      <c r="G844" s="3"/>
      <c r="H844" s="3"/>
      <c r="I844" s="3"/>
      <c r="J844" s="3"/>
    </row>
    <row r="845" ht="15.75" customHeight="1">
      <c r="A845" s="3"/>
      <c r="B845" s="3"/>
      <c r="C845" s="3"/>
      <c r="D845" s="3"/>
      <c r="E845" s="3"/>
      <c r="F845" s="3"/>
      <c r="G845" s="3"/>
      <c r="H845" s="3"/>
      <c r="I845" s="3"/>
      <c r="J845" s="3"/>
    </row>
    <row r="846" ht="15.75" customHeight="1">
      <c r="A846" s="3"/>
      <c r="B846" s="3"/>
      <c r="C846" s="3"/>
      <c r="D846" s="3"/>
      <c r="E846" s="3"/>
      <c r="F846" s="3"/>
      <c r="G846" s="3"/>
      <c r="H846" s="3"/>
      <c r="I846" s="3"/>
      <c r="J846" s="3"/>
    </row>
    <row r="847" ht="15.75" customHeight="1">
      <c r="A847" s="3"/>
      <c r="B847" s="3"/>
      <c r="C847" s="3"/>
      <c r="D847" s="3"/>
      <c r="E847" s="3"/>
      <c r="F847" s="3"/>
      <c r="G847" s="3"/>
      <c r="H847" s="3"/>
      <c r="I847" s="3"/>
      <c r="J847" s="3"/>
    </row>
    <row r="848" ht="15.75" customHeight="1">
      <c r="A848" s="3"/>
      <c r="B848" s="3"/>
      <c r="C848" s="3"/>
      <c r="D848" s="3"/>
      <c r="E848" s="3"/>
      <c r="F848" s="3"/>
      <c r="G848" s="3"/>
      <c r="H848" s="3"/>
      <c r="I848" s="3"/>
      <c r="J848" s="3"/>
    </row>
    <row r="849" ht="15.75" customHeight="1">
      <c r="A849" s="3"/>
      <c r="B849" s="3"/>
      <c r="C849" s="3"/>
      <c r="D849" s="3"/>
      <c r="E849" s="3"/>
      <c r="F849" s="3"/>
      <c r="G849" s="3"/>
      <c r="H849" s="3"/>
      <c r="I849" s="3"/>
      <c r="J849" s="3"/>
    </row>
    <row r="850" ht="15.75" customHeight="1">
      <c r="A850" s="3"/>
      <c r="B850" s="3"/>
      <c r="C850" s="3"/>
      <c r="D850" s="3"/>
      <c r="E850" s="3"/>
      <c r="F850" s="3"/>
      <c r="G850" s="3"/>
      <c r="H850" s="3"/>
      <c r="I850" s="3"/>
      <c r="J850" s="3"/>
    </row>
    <row r="851" ht="15.75" customHeight="1">
      <c r="A851" s="3"/>
      <c r="B851" s="3"/>
      <c r="C851" s="3"/>
      <c r="D851" s="3"/>
      <c r="E851" s="3"/>
      <c r="F851" s="3"/>
      <c r="G851" s="3"/>
      <c r="H851" s="3"/>
      <c r="I851" s="3"/>
      <c r="J851" s="3"/>
    </row>
    <row r="852" ht="15.75" customHeight="1">
      <c r="A852" s="3"/>
      <c r="B852" s="3"/>
      <c r="C852" s="3"/>
      <c r="D852" s="3"/>
      <c r="E852" s="3"/>
      <c r="F852" s="3"/>
      <c r="G852" s="3"/>
      <c r="H852" s="3"/>
      <c r="I852" s="3"/>
      <c r="J852" s="3"/>
    </row>
    <row r="853" ht="15.75" customHeight="1">
      <c r="A853" s="3"/>
      <c r="B853" s="3"/>
      <c r="C853" s="3"/>
      <c r="D853" s="3"/>
      <c r="E853" s="3"/>
      <c r="F853" s="3"/>
      <c r="G853" s="3"/>
      <c r="H853" s="3"/>
      <c r="I853" s="3"/>
      <c r="J853" s="3"/>
    </row>
    <row r="854" ht="15.75" customHeight="1">
      <c r="A854" s="3"/>
      <c r="B854" s="3"/>
      <c r="C854" s="3"/>
      <c r="D854" s="3"/>
      <c r="E854" s="3"/>
      <c r="F854" s="3"/>
      <c r="G854" s="3"/>
      <c r="H854" s="3"/>
      <c r="I854" s="3"/>
      <c r="J854" s="3"/>
    </row>
    <row r="855" ht="15.75" customHeight="1">
      <c r="A855" s="3"/>
      <c r="B855" s="3"/>
      <c r="C855" s="3"/>
      <c r="D855" s="3"/>
      <c r="E855" s="3"/>
      <c r="F855" s="3"/>
      <c r="G855" s="3"/>
      <c r="H855" s="3"/>
      <c r="I855" s="3"/>
      <c r="J855" s="3"/>
    </row>
    <row r="856" ht="15.75" customHeight="1">
      <c r="A856" s="3"/>
      <c r="B856" s="3"/>
      <c r="C856" s="3"/>
      <c r="D856" s="3"/>
      <c r="E856" s="3"/>
      <c r="F856" s="3"/>
      <c r="G856" s="3"/>
      <c r="H856" s="3"/>
      <c r="I856" s="3"/>
      <c r="J856" s="3"/>
    </row>
    <row r="857" ht="15.75" customHeight="1">
      <c r="A857" s="3"/>
      <c r="B857" s="3"/>
      <c r="C857" s="3"/>
      <c r="D857" s="3"/>
      <c r="E857" s="3"/>
      <c r="F857" s="3"/>
      <c r="G857" s="3"/>
      <c r="H857" s="3"/>
      <c r="I857" s="3"/>
      <c r="J857" s="3"/>
    </row>
    <row r="858" ht="15.75" customHeight="1">
      <c r="A858" s="3"/>
      <c r="B858" s="3"/>
      <c r="C858" s="3"/>
      <c r="D858" s="3"/>
      <c r="E858" s="3"/>
      <c r="F858" s="3"/>
      <c r="G858" s="3"/>
      <c r="H858" s="3"/>
      <c r="I858" s="3"/>
      <c r="J858" s="3"/>
    </row>
    <row r="859" ht="15.75" customHeight="1">
      <c r="A859" s="3"/>
      <c r="B859" s="3"/>
      <c r="C859" s="3"/>
      <c r="D859" s="3"/>
      <c r="E859" s="3"/>
      <c r="F859" s="3"/>
      <c r="G859" s="3"/>
      <c r="H859" s="3"/>
      <c r="I859" s="3"/>
      <c r="J859" s="3"/>
    </row>
    <row r="860" ht="15.75" customHeight="1">
      <c r="A860" s="3"/>
      <c r="B860" s="3"/>
      <c r="C860" s="3"/>
      <c r="D860" s="3"/>
      <c r="E860" s="3"/>
      <c r="F860" s="3"/>
      <c r="G860" s="3"/>
      <c r="H860" s="3"/>
      <c r="I860" s="3"/>
      <c r="J860" s="3"/>
    </row>
    <row r="861" ht="15.75" customHeight="1">
      <c r="A861" s="3"/>
      <c r="B861" s="3"/>
      <c r="C861" s="3"/>
      <c r="D861" s="3"/>
      <c r="E861" s="3"/>
      <c r="F861" s="3"/>
      <c r="G861" s="3"/>
      <c r="H861" s="3"/>
      <c r="I861" s="3"/>
      <c r="J861" s="3"/>
    </row>
    <row r="862" ht="15.75" customHeight="1">
      <c r="A862" s="3"/>
      <c r="B862" s="3"/>
      <c r="C862" s="3"/>
      <c r="D862" s="3"/>
      <c r="E862" s="3"/>
      <c r="F862" s="3"/>
      <c r="G862" s="3"/>
      <c r="H862" s="3"/>
      <c r="I862" s="3"/>
      <c r="J862" s="3"/>
    </row>
    <row r="863" ht="15.75" customHeight="1">
      <c r="A863" s="3"/>
      <c r="B863" s="3"/>
      <c r="C863" s="3"/>
      <c r="D863" s="3"/>
      <c r="E863" s="3"/>
      <c r="F863" s="3"/>
      <c r="G863" s="3"/>
      <c r="H863" s="3"/>
      <c r="I863" s="3"/>
      <c r="J863" s="3"/>
    </row>
    <row r="864" ht="15.75" customHeight="1">
      <c r="A864" s="3"/>
      <c r="B864" s="3"/>
      <c r="C864" s="3"/>
      <c r="D864" s="3"/>
      <c r="E864" s="3"/>
      <c r="F864" s="3"/>
      <c r="G864" s="3"/>
      <c r="H864" s="3"/>
      <c r="I864" s="3"/>
      <c r="J864" s="3"/>
    </row>
    <row r="865" ht="15.75" customHeight="1">
      <c r="A865" s="3"/>
      <c r="B865" s="3"/>
      <c r="C865" s="3"/>
      <c r="D865" s="3"/>
      <c r="E865" s="3"/>
      <c r="F865" s="3"/>
      <c r="G865" s="3"/>
      <c r="H865" s="3"/>
      <c r="I865" s="3"/>
      <c r="J865" s="3"/>
    </row>
    <row r="866" ht="15.75" customHeight="1">
      <c r="A866" s="3"/>
      <c r="B866" s="3"/>
      <c r="C866" s="3"/>
      <c r="D866" s="3"/>
      <c r="E866" s="3"/>
      <c r="F866" s="3"/>
      <c r="G866" s="3"/>
      <c r="H866" s="3"/>
      <c r="I866" s="3"/>
      <c r="J866" s="3"/>
    </row>
    <row r="867" ht="15.75" customHeight="1">
      <c r="A867" s="3"/>
      <c r="B867" s="3"/>
      <c r="C867" s="3"/>
      <c r="D867" s="3"/>
      <c r="E867" s="3"/>
      <c r="F867" s="3"/>
      <c r="G867" s="3"/>
      <c r="H867" s="3"/>
      <c r="I867" s="3"/>
      <c r="J867" s="3"/>
    </row>
    <row r="868" ht="15.75" customHeight="1">
      <c r="A868" s="3"/>
      <c r="B868" s="3"/>
      <c r="C868" s="3"/>
      <c r="D868" s="3"/>
      <c r="E868" s="3"/>
      <c r="F868" s="3"/>
      <c r="G868" s="3"/>
      <c r="H868" s="3"/>
      <c r="I868" s="3"/>
      <c r="J868" s="3"/>
    </row>
    <row r="869" ht="15.75" customHeight="1">
      <c r="A869" s="3"/>
      <c r="B869" s="3"/>
      <c r="C869" s="3"/>
      <c r="D869" s="3"/>
      <c r="E869" s="3"/>
      <c r="F869" s="3"/>
      <c r="G869" s="3"/>
      <c r="H869" s="3"/>
      <c r="I869" s="3"/>
      <c r="J869" s="3"/>
    </row>
    <row r="870" ht="15.75" customHeight="1">
      <c r="A870" s="3"/>
      <c r="B870" s="3"/>
      <c r="C870" s="3"/>
      <c r="D870" s="3"/>
      <c r="E870" s="3"/>
      <c r="F870" s="3"/>
      <c r="G870" s="3"/>
      <c r="H870" s="3"/>
      <c r="I870" s="3"/>
      <c r="J870" s="3"/>
    </row>
    <row r="871" ht="15.75" customHeight="1">
      <c r="A871" s="3"/>
      <c r="B871" s="3"/>
      <c r="C871" s="3"/>
      <c r="D871" s="3"/>
      <c r="E871" s="3"/>
      <c r="F871" s="3"/>
      <c r="G871" s="3"/>
      <c r="H871" s="3"/>
      <c r="I871" s="3"/>
      <c r="J871" s="3"/>
    </row>
    <row r="872" ht="15.75" customHeight="1">
      <c r="A872" s="3"/>
      <c r="B872" s="3"/>
      <c r="C872" s="3"/>
      <c r="D872" s="3"/>
      <c r="E872" s="3"/>
      <c r="F872" s="3"/>
      <c r="G872" s="3"/>
      <c r="H872" s="3"/>
      <c r="I872" s="3"/>
      <c r="J872" s="3"/>
    </row>
    <row r="873" ht="15.75" customHeight="1">
      <c r="A873" s="3"/>
      <c r="B873" s="3"/>
      <c r="C873" s="3"/>
      <c r="D873" s="3"/>
      <c r="E873" s="3"/>
      <c r="F873" s="3"/>
      <c r="G873" s="3"/>
      <c r="H873" s="3"/>
      <c r="I873" s="3"/>
      <c r="J873" s="3"/>
    </row>
    <row r="874" ht="15.75" customHeight="1">
      <c r="A874" s="3"/>
      <c r="B874" s="3"/>
      <c r="C874" s="3"/>
      <c r="D874" s="3"/>
      <c r="E874" s="3"/>
      <c r="F874" s="3"/>
      <c r="G874" s="3"/>
      <c r="H874" s="3"/>
      <c r="I874" s="3"/>
      <c r="J874" s="3"/>
    </row>
    <row r="875" ht="15.75" customHeight="1">
      <c r="A875" s="3"/>
      <c r="B875" s="3"/>
      <c r="C875" s="3"/>
      <c r="D875" s="3"/>
      <c r="E875" s="3"/>
      <c r="F875" s="3"/>
      <c r="G875" s="3"/>
      <c r="H875" s="3"/>
      <c r="I875" s="3"/>
      <c r="J875" s="3"/>
    </row>
    <row r="876" ht="15.75" customHeight="1">
      <c r="A876" s="3"/>
      <c r="B876" s="3"/>
      <c r="C876" s="3"/>
      <c r="D876" s="3"/>
      <c r="E876" s="3"/>
      <c r="F876" s="3"/>
      <c r="G876" s="3"/>
      <c r="H876" s="3"/>
      <c r="I876" s="3"/>
      <c r="J876" s="3"/>
    </row>
    <row r="877" ht="15.75" customHeight="1">
      <c r="A877" s="3"/>
      <c r="B877" s="3"/>
      <c r="C877" s="3"/>
      <c r="D877" s="3"/>
      <c r="E877" s="3"/>
      <c r="F877" s="3"/>
      <c r="G877" s="3"/>
      <c r="H877" s="3"/>
      <c r="I877" s="3"/>
      <c r="J877" s="3"/>
    </row>
    <row r="878" ht="15.75" customHeight="1">
      <c r="A878" s="3"/>
      <c r="B878" s="3"/>
      <c r="C878" s="3"/>
      <c r="D878" s="3"/>
      <c r="E878" s="3"/>
      <c r="F878" s="3"/>
      <c r="G878" s="3"/>
      <c r="H878" s="3"/>
      <c r="I878" s="3"/>
      <c r="J878" s="3"/>
    </row>
    <row r="879" ht="15.75" customHeight="1">
      <c r="A879" s="3"/>
      <c r="B879" s="3"/>
      <c r="C879" s="3"/>
      <c r="D879" s="3"/>
      <c r="E879" s="3"/>
      <c r="F879" s="3"/>
      <c r="G879" s="3"/>
      <c r="H879" s="3"/>
      <c r="I879" s="3"/>
      <c r="J879" s="3"/>
    </row>
    <row r="880" ht="15.75" customHeight="1">
      <c r="A880" s="3"/>
      <c r="B880" s="3"/>
      <c r="C880" s="3"/>
      <c r="D880" s="3"/>
      <c r="E880" s="3"/>
      <c r="F880" s="3"/>
      <c r="G880" s="3"/>
      <c r="H880" s="3"/>
      <c r="I880" s="3"/>
      <c r="J880" s="3"/>
    </row>
    <row r="881" ht="15.75" customHeight="1">
      <c r="A881" s="3"/>
      <c r="B881" s="3"/>
      <c r="C881" s="3"/>
      <c r="D881" s="3"/>
      <c r="E881" s="3"/>
      <c r="F881" s="3"/>
      <c r="G881" s="3"/>
      <c r="H881" s="3"/>
      <c r="I881" s="3"/>
      <c r="J881" s="3"/>
    </row>
    <row r="882" ht="15.75" customHeight="1">
      <c r="A882" s="3"/>
      <c r="B882" s="3"/>
      <c r="C882" s="3"/>
      <c r="D882" s="3"/>
      <c r="E882" s="3"/>
      <c r="F882" s="3"/>
      <c r="G882" s="3"/>
      <c r="H882" s="3"/>
      <c r="I882" s="3"/>
      <c r="J882" s="3"/>
    </row>
    <row r="883" ht="15.75" customHeight="1">
      <c r="A883" s="3"/>
      <c r="B883" s="3"/>
      <c r="C883" s="3"/>
      <c r="D883" s="3"/>
      <c r="E883" s="3"/>
      <c r="F883" s="3"/>
      <c r="G883" s="3"/>
      <c r="H883" s="3"/>
      <c r="I883" s="3"/>
      <c r="J883" s="3"/>
    </row>
    <row r="884" ht="15.75" customHeight="1">
      <c r="A884" s="3"/>
      <c r="B884" s="3"/>
      <c r="C884" s="3"/>
      <c r="D884" s="3"/>
      <c r="E884" s="3"/>
      <c r="F884" s="3"/>
      <c r="G884" s="3"/>
      <c r="H884" s="3"/>
      <c r="I884" s="3"/>
      <c r="J884" s="3"/>
    </row>
    <row r="885" ht="15.75" customHeight="1">
      <c r="A885" s="3"/>
      <c r="B885" s="3"/>
      <c r="C885" s="3"/>
      <c r="D885" s="3"/>
      <c r="E885" s="3"/>
      <c r="F885" s="3"/>
      <c r="G885" s="3"/>
      <c r="H885" s="3"/>
      <c r="I885" s="3"/>
      <c r="J885" s="3"/>
    </row>
    <row r="886" ht="15.75" customHeight="1">
      <c r="A886" s="3"/>
      <c r="B886" s="3"/>
      <c r="C886" s="3"/>
      <c r="D886" s="3"/>
      <c r="E886" s="3"/>
      <c r="F886" s="3"/>
      <c r="G886" s="3"/>
      <c r="H886" s="3"/>
      <c r="I886" s="3"/>
      <c r="J886" s="3"/>
    </row>
    <row r="887" ht="15.75" customHeight="1">
      <c r="A887" s="3"/>
      <c r="B887" s="3"/>
      <c r="C887" s="3"/>
      <c r="D887" s="3"/>
      <c r="E887" s="3"/>
      <c r="F887" s="3"/>
      <c r="G887" s="3"/>
      <c r="H887" s="3"/>
      <c r="I887" s="3"/>
      <c r="J887" s="3"/>
    </row>
    <row r="888" ht="15.75" customHeight="1">
      <c r="A888" s="3"/>
      <c r="B888" s="3"/>
      <c r="C888" s="3"/>
      <c r="D888" s="3"/>
      <c r="E888" s="3"/>
      <c r="F888" s="3"/>
      <c r="G888" s="3"/>
      <c r="H888" s="3"/>
      <c r="I888" s="3"/>
      <c r="J888" s="3"/>
    </row>
    <row r="889" ht="15.75" customHeight="1">
      <c r="A889" s="3"/>
      <c r="B889" s="3"/>
      <c r="C889" s="3"/>
      <c r="D889" s="3"/>
      <c r="E889" s="3"/>
      <c r="F889" s="3"/>
      <c r="G889" s="3"/>
      <c r="H889" s="3"/>
      <c r="I889" s="3"/>
      <c r="J889" s="3"/>
    </row>
    <row r="890" ht="15.75" customHeight="1">
      <c r="A890" s="3"/>
      <c r="B890" s="3"/>
      <c r="C890" s="3"/>
      <c r="D890" s="3"/>
      <c r="E890" s="3"/>
      <c r="F890" s="3"/>
      <c r="G890" s="3"/>
      <c r="H890" s="3"/>
      <c r="I890" s="3"/>
      <c r="J890" s="3"/>
    </row>
    <row r="891" ht="15.75" customHeight="1">
      <c r="A891" s="3"/>
      <c r="B891" s="3"/>
      <c r="C891" s="3"/>
      <c r="D891" s="3"/>
      <c r="E891" s="3"/>
      <c r="F891" s="3"/>
      <c r="G891" s="3"/>
      <c r="H891" s="3"/>
      <c r="I891" s="3"/>
      <c r="J891" s="3"/>
    </row>
    <row r="892" ht="15.75" customHeight="1">
      <c r="A892" s="3"/>
      <c r="B892" s="3"/>
      <c r="C892" s="3"/>
      <c r="D892" s="3"/>
      <c r="E892" s="3"/>
      <c r="F892" s="3"/>
      <c r="G892" s="3"/>
      <c r="H892" s="3"/>
      <c r="I892" s="3"/>
      <c r="J892" s="3"/>
    </row>
    <row r="893" ht="15.75" customHeight="1">
      <c r="A893" s="3"/>
      <c r="B893" s="3"/>
      <c r="C893" s="3"/>
      <c r="D893" s="3"/>
      <c r="E893" s="3"/>
      <c r="F893" s="3"/>
      <c r="G893" s="3"/>
      <c r="H893" s="3"/>
      <c r="I893" s="3"/>
      <c r="J893" s="3"/>
    </row>
    <row r="894" ht="15.75" customHeight="1">
      <c r="A894" s="3"/>
      <c r="B894" s="3"/>
      <c r="C894" s="3"/>
      <c r="D894" s="3"/>
      <c r="E894" s="3"/>
      <c r="F894" s="3"/>
      <c r="G894" s="3"/>
      <c r="H894" s="3"/>
      <c r="I894" s="3"/>
      <c r="J894" s="3"/>
    </row>
    <row r="895" ht="15.75" customHeight="1">
      <c r="A895" s="3"/>
      <c r="B895" s="3"/>
      <c r="C895" s="3"/>
      <c r="D895" s="3"/>
      <c r="E895" s="3"/>
      <c r="F895" s="3"/>
      <c r="G895" s="3"/>
      <c r="H895" s="3"/>
      <c r="I895" s="3"/>
      <c r="J895" s="3"/>
    </row>
    <row r="896" ht="15.75" customHeight="1">
      <c r="A896" s="3"/>
      <c r="B896" s="3"/>
      <c r="C896" s="3"/>
      <c r="D896" s="3"/>
      <c r="E896" s="3"/>
      <c r="F896" s="3"/>
      <c r="G896" s="3"/>
      <c r="H896" s="3"/>
      <c r="I896" s="3"/>
      <c r="J896" s="3"/>
    </row>
    <row r="897" ht="15.75" customHeight="1">
      <c r="A897" s="3"/>
      <c r="B897" s="3"/>
      <c r="C897" s="3"/>
      <c r="D897" s="3"/>
      <c r="E897" s="3"/>
      <c r="F897" s="3"/>
      <c r="G897" s="3"/>
      <c r="H897" s="3"/>
      <c r="I897" s="3"/>
      <c r="J897" s="3"/>
    </row>
    <row r="898" ht="15.75" customHeight="1">
      <c r="A898" s="3"/>
      <c r="B898" s="3"/>
      <c r="C898" s="3"/>
      <c r="D898" s="3"/>
      <c r="E898" s="3"/>
      <c r="F898" s="3"/>
      <c r="G898" s="3"/>
      <c r="H898" s="3"/>
      <c r="I898" s="3"/>
      <c r="J898" s="3"/>
    </row>
    <row r="899" ht="15.75" customHeight="1">
      <c r="A899" s="3"/>
      <c r="B899" s="3"/>
      <c r="C899" s="3"/>
      <c r="D899" s="3"/>
      <c r="E899" s="3"/>
      <c r="F899" s="3"/>
      <c r="G899" s="3"/>
      <c r="H899" s="3"/>
      <c r="I899" s="3"/>
      <c r="J899" s="3"/>
    </row>
    <row r="900" ht="15.75" customHeight="1">
      <c r="A900" s="3"/>
      <c r="B900" s="3"/>
      <c r="C900" s="3"/>
      <c r="D900" s="3"/>
      <c r="E900" s="3"/>
      <c r="F900" s="3"/>
      <c r="G900" s="3"/>
      <c r="H900" s="3"/>
      <c r="I900" s="3"/>
      <c r="J900" s="3"/>
    </row>
    <row r="901" ht="15.75" customHeight="1">
      <c r="A901" s="3"/>
      <c r="B901" s="3"/>
      <c r="C901" s="3"/>
      <c r="D901" s="3"/>
      <c r="E901" s="3"/>
      <c r="F901" s="3"/>
      <c r="G901" s="3"/>
      <c r="H901" s="3"/>
      <c r="I901" s="3"/>
      <c r="J901" s="3"/>
    </row>
    <row r="902" ht="15.75" customHeight="1">
      <c r="A902" s="3"/>
      <c r="B902" s="3"/>
      <c r="C902" s="3"/>
      <c r="D902" s="3"/>
      <c r="E902" s="3"/>
      <c r="F902" s="3"/>
      <c r="G902" s="3"/>
      <c r="H902" s="3"/>
      <c r="I902" s="3"/>
      <c r="J902" s="3"/>
    </row>
    <row r="903" ht="15.75" customHeight="1">
      <c r="A903" s="3"/>
      <c r="B903" s="3"/>
      <c r="C903" s="3"/>
      <c r="D903" s="3"/>
      <c r="E903" s="3"/>
      <c r="F903" s="3"/>
      <c r="G903" s="3"/>
      <c r="H903" s="3"/>
      <c r="I903" s="3"/>
      <c r="J903" s="3"/>
    </row>
    <row r="904" ht="15.75" customHeight="1">
      <c r="A904" s="3"/>
      <c r="B904" s="3"/>
      <c r="C904" s="3"/>
      <c r="D904" s="3"/>
      <c r="E904" s="3"/>
      <c r="F904" s="3"/>
      <c r="G904" s="3"/>
      <c r="H904" s="3"/>
      <c r="I904" s="3"/>
      <c r="J904" s="3"/>
    </row>
    <row r="905" ht="15.75" customHeight="1">
      <c r="A905" s="3"/>
      <c r="B905" s="3"/>
      <c r="C905" s="3"/>
      <c r="D905" s="3"/>
      <c r="E905" s="3"/>
      <c r="F905" s="3"/>
      <c r="G905" s="3"/>
      <c r="H905" s="3"/>
      <c r="I905" s="3"/>
      <c r="J905" s="3"/>
    </row>
    <row r="906" ht="15.75" customHeight="1">
      <c r="A906" s="3"/>
      <c r="B906" s="3"/>
      <c r="C906" s="3"/>
      <c r="D906" s="3"/>
      <c r="E906" s="3"/>
      <c r="F906" s="3"/>
      <c r="G906" s="3"/>
      <c r="H906" s="3"/>
      <c r="I906" s="3"/>
      <c r="J906" s="3"/>
    </row>
    <row r="907" ht="15.75" customHeight="1">
      <c r="A907" s="3"/>
      <c r="B907" s="3"/>
      <c r="C907" s="3"/>
      <c r="D907" s="3"/>
      <c r="E907" s="3"/>
      <c r="F907" s="3"/>
      <c r="G907" s="3"/>
      <c r="H907" s="3"/>
      <c r="I907" s="3"/>
      <c r="J907" s="3"/>
    </row>
    <row r="908" ht="15.75" customHeight="1">
      <c r="A908" s="3"/>
      <c r="B908" s="3"/>
      <c r="C908" s="3"/>
      <c r="D908" s="3"/>
      <c r="E908" s="3"/>
      <c r="F908" s="3"/>
      <c r="G908" s="3"/>
      <c r="H908" s="3"/>
      <c r="I908" s="3"/>
      <c r="J908" s="3"/>
    </row>
    <row r="909" ht="15.75" customHeight="1">
      <c r="A909" s="3"/>
      <c r="B909" s="3"/>
      <c r="C909" s="3"/>
      <c r="D909" s="3"/>
      <c r="E909" s="3"/>
      <c r="F909" s="3"/>
      <c r="G909" s="3"/>
      <c r="H909" s="3"/>
      <c r="I909" s="3"/>
      <c r="J909" s="3"/>
    </row>
    <row r="910" ht="15.75" customHeight="1">
      <c r="A910" s="3"/>
      <c r="B910" s="3"/>
      <c r="C910" s="3"/>
      <c r="D910" s="3"/>
      <c r="E910" s="3"/>
      <c r="F910" s="3"/>
      <c r="G910" s="3"/>
      <c r="H910" s="3"/>
      <c r="I910" s="3"/>
      <c r="J910" s="3"/>
    </row>
    <row r="911" ht="15.75" customHeight="1">
      <c r="A911" s="3"/>
      <c r="B911" s="3"/>
      <c r="C911" s="3"/>
      <c r="D911" s="3"/>
      <c r="E911" s="3"/>
      <c r="F911" s="3"/>
      <c r="G911" s="3"/>
      <c r="H911" s="3"/>
      <c r="I911" s="3"/>
      <c r="J911" s="3"/>
    </row>
    <row r="912" ht="15.75" customHeight="1">
      <c r="A912" s="3"/>
      <c r="B912" s="3"/>
      <c r="C912" s="3"/>
      <c r="D912" s="3"/>
      <c r="E912" s="3"/>
      <c r="F912" s="3"/>
      <c r="G912" s="3"/>
      <c r="H912" s="3"/>
      <c r="I912" s="3"/>
      <c r="J912" s="3"/>
    </row>
    <row r="913" ht="15.75" customHeight="1">
      <c r="A913" s="3"/>
      <c r="B913" s="3"/>
      <c r="C913" s="3"/>
      <c r="D913" s="3"/>
      <c r="E913" s="3"/>
      <c r="F913" s="3"/>
      <c r="G913" s="3"/>
      <c r="H913" s="3"/>
      <c r="I913" s="3"/>
      <c r="J913" s="3"/>
    </row>
    <row r="914" ht="15.75" customHeight="1">
      <c r="A914" s="3"/>
      <c r="B914" s="3"/>
      <c r="C914" s="3"/>
      <c r="D914" s="3"/>
      <c r="E914" s="3"/>
      <c r="F914" s="3"/>
      <c r="G914" s="3"/>
      <c r="H914" s="3"/>
      <c r="I914" s="3"/>
      <c r="J914" s="3"/>
    </row>
    <row r="915" ht="15.75" customHeight="1">
      <c r="A915" s="3"/>
      <c r="B915" s="3"/>
      <c r="C915" s="3"/>
      <c r="D915" s="3"/>
      <c r="E915" s="3"/>
      <c r="F915" s="3"/>
      <c r="G915" s="3"/>
      <c r="H915" s="3"/>
      <c r="I915" s="3"/>
      <c r="J915" s="3"/>
    </row>
    <row r="916" ht="15.75" customHeight="1">
      <c r="A916" s="3"/>
      <c r="B916" s="3"/>
      <c r="C916" s="3"/>
      <c r="D916" s="3"/>
      <c r="E916" s="3"/>
      <c r="F916" s="3"/>
      <c r="G916" s="3"/>
      <c r="H916" s="3"/>
      <c r="I916" s="3"/>
      <c r="J916" s="3"/>
    </row>
    <row r="917" ht="15.75" customHeight="1">
      <c r="A917" s="3"/>
      <c r="B917" s="3"/>
      <c r="C917" s="3"/>
      <c r="D917" s="3"/>
      <c r="E917" s="3"/>
      <c r="F917" s="3"/>
      <c r="G917" s="3"/>
      <c r="H917" s="3"/>
      <c r="I917" s="3"/>
      <c r="J917" s="3"/>
    </row>
    <row r="918" ht="15.75" customHeight="1">
      <c r="A918" s="3"/>
      <c r="B918" s="3"/>
      <c r="C918" s="3"/>
      <c r="D918" s="3"/>
      <c r="E918" s="3"/>
      <c r="F918" s="3"/>
      <c r="G918" s="3"/>
      <c r="H918" s="3"/>
      <c r="I918" s="3"/>
      <c r="J918" s="3"/>
    </row>
    <row r="919" ht="15.75" customHeight="1">
      <c r="A919" s="3"/>
      <c r="B919" s="3"/>
      <c r="C919" s="3"/>
      <c r="D919" s="3"/>
      <c r="E919" s="3"/>
      <c r="F919" s="3"/>
      <c r="G919" s="3"/>
      <c r="H919" s="3"/>
      <c r="I919" s="3"/>
      <c r="J919" s="3"/>
    </row>
    <row r="920" ht="15.75" customHeight="1">
      <c r="A920" s="3"/>
      <c r="B920" s="3"/>
      <c r="C920" s="3"/>
      <c r="D920" s="3"/>
      <c r="E920" s="3"/>
      <c r="F920" s="3"/>
      <c r="G920" s="3"/>
      <c r="H920" s="3"/>
      <c r="I920" s="3"/>
      <c r="J920" s="3"/>
    </row>
    <row r="921" ht="15.75" customHeight="1">
      <c r="A921" s="3"/>
      <c r="B921" s="3"/>
      <c r="C921" s="3"/>
      <c r="D921" s="3"/>
      <c r="E921" s="3"/>
      <c r="F921" s="3"/>
      <c r="G921" s="3"/>
      <c r="H921" s="3"/>
      <c r="I921" s="3"/>
      <c r="J921" s="3"/>
    </row>
    <row r="922" ht="15.75" customHeight="1">
      <c r="A922" s="3"/>
      <c r="B922" s="3"/>
      <c r="C922" s="3"/>
      <c r="D922" s="3"/>
      <c r="E922" s="3"/>
      <c r="F922" s="3"/>
      <c r="G922" s="3"/>
      <c r="H922" s="3"/>
      <c r="I922" s="3"/>
      <c r="J922" s="3"/>
    </row>
    <row r="923" ht="15.75" customHeight="1">
      <c r="A923" s="3"/>
      <c r="B923" s="3"/>
      <c r="C923" s="3"/>
      <c r="D923" s="3"/>
      <c r="E923" s="3"/>
      <c r="F923" s="3"/>
      <c r="G923" s="3"/>
      <c r="H923" s="3"/>
      <c r="I923" s="3"/>
      <c r="J923" s="3"/>
    </row>
    <row r="924" ht="15.75" customHeight="1">
      <c r="A924" s="3"/>
      <c r="B924" s="3"/>
      <c r="C924" s="3"/>
      <c r="D924" s="3"/>
      <c r="E924" s="3"/>
      <c r="F924" s="3"/>
      <c r="G924" s="3"/>
      <c r="H924" s="3"/>
      <c r="I924" s="3"/>
      <c r="J924" s="3"/>
    </row>
    <row r="925" ht="15.75" customHeight="1">
      <c r="A925" s="3"/>
      <c r="B925" s="3"/>
      <c r="C925" s="3"/>
      <c r="D925" s="3"/>
      <c r="E925" s="3"/>
      <c r="F925" s="3"/>
      <c r="G925" s="3"/>
      <c r="H925" s="3"/>
      <c r="I925" s="3"/>
      <c r="J925" s="3"/>
    </row>
    <row r="926" ht="15.75" customHeight="1">
      <c r="A926" s="3"/>
      <c r="B926" s="3"/>
      <c r="C926" s="3"/>
      <c r="D926" s="3"/>
      <c r="E926" s="3"/>
      <c r="F926" s="3"/>
      <c r="G926" s="3"/>
      <c r="H926" s="3"/>
      <c r="I926" s="3"/>
      <c r="J926" s="3"/>
    </row>
    <row r="927" ht="15.75" customHeight="1">
      <c r="A927" s="3"/>
      <c r="B927" s="3"/>
      <c r="C927" s="3"/>
      <c r="D927" s="3"/>
      <c r="E927" s="3"/>
      <c r="F927" s="3"/>
      <c r="G927" s="3"/>
      <c r="H927" s="3"/>
      <c r="I927" s="3"/>
      <c r="J927" s="3"/>
    </row>
    <row r="928" ht="15.75" customHeight="1">
      <c r="A928" s="3"/>
      <c r="B928" s="3"/>
      <c r="C928" s="3"/>
      <c r="D928" s="3"/>
      <c r="E928" s="3"/>
      <c r="F928" s="3"/>
      <c r="G928" s="3"/>
      <c r="H928" s="3"/>
      <c r="I928" s="3"/>
      <c r="J928" s="3"/>
    </row>
    <row r="929" ht="15.75" customHeight="1">
      <c r="A929" s="3"/>
      <c r="B929" s="3"/>
      <c r="C929" s="3"/>
      <c r="D929" s="3"/>
      <c r="E929" s="3"/>
      <c r="F929" s="3"/>
      <c r="G929" s="3"/>
      <c r="H929" s="3"/>
      <c r="I929" s="3"/>
      <c r="J929" s="3"/>
    </row>
    <row r="930" ht="15.75" customHeight="1">
      <c r="A930" s="3"/>
      <c r="B930" s="3"/>
      <c r="C930" s="3"/>
      <c r="D930" s="3"/>
      <c r="E930" s="3"/>
      <c r="F930" s="3"/>
      <c r="G930" s="3"/>
      <c r="H930" s="3"/>
      <c r="I930" s="3"/>
      <c r="J930" s="3"/>
    </row>
    <row r="931" ht="15.75" customHeight="1">
      <c r="A931" s="3"/>
      <c r="B931" s="3"/>
      <c r="C931" s="3"/>
      <c r="D931" s="3"/>
      <c r="E931" s="3"/>
      <c r="F931" s="3"/>
      <c r="G931" s="3"/>
      <c r="H931" s="3"/>
      <c r="I931" s="3"/>
      <c r="J931" s="3"/>
    </row>
    <row r="932" ht="15.75" customHeight="1">
      <c r="A932" s="3"/>
      <c r="B932" s="3"/>
      <c r="C932" s="3"/>
      <c r="D932" s="3"/>
      <c r="E932" s="3"/>
      <c r="F932" s="3"/>
      <c r="G932" s="3"/>
      <c r="H932" s="3"/>
      <c r="I932" s="3"/>
      <c r="J932" s="3"/>
    </row>
    <row r="933" ht="15.75" customHeight="1">
      <c r="A933" s="3"/>
      <c r="B933" s="3"/>
      <c r="C933" s="3"/>
      <c r="D933" s="3"/>
      <c r="E933" s="3"/>
      <c r="F933" s="3"/>
      <c r="G933" s="3"/>
      <c r="H933" s="3"/>
      <c r="I933" s="3"/>
      <c r="J933" s="3"/>
    </row>
    <row r="934" ht="15.75" customHeight="1">
      <c r="A934" s="3"/>
      <c r="B934" s="3"/>
      <c r="C934" s="3"/>
      <c r="D934" s="3"/>
      <c r="E934" s="3"/>
      <c r="F934" s="3"/>
      <c r="G934" s="3"/>
      <c r="H934" s="3"/>
      <c r="I934" s="3"/>
      <c r="J934" s="3"/>
    </row>
    <row r="935" ht="15.75" customHeight="1">
      <c r="A935" s="3"/>
      <c r="B935" s="3"/>
      <c r="C935" s="3"/>
      <c r="D935" s="3"/>
      <c r="E935" s="3"/>
      <c r="F935" s="3"/>
      <c r="G935" s="3"/>
      <c r="H935" s="3"/>
      <c r="I935" s="3"/>
      <c r="J935" s="3"/>
    </row>
    <row r="936" ht="15.75" customHeight="1">
      <c r="A936" s="3"/>
      <c r="B936" s="3"/>
      <c r="C936" s="3"/>
      <c r="D936" s="3"/>
      <c r="E936" s="3"/>
      <c r="F936" s="3"/>
      <c r="G936" s="3"/>
      <c r="H936" s="3"/>
      <c r="I936" s="3"/>
      <c r="J936" s="3"/>
    </row>
    <row r="937" ht="15.75" customHeight="1">
      <c r="A937" s="3"/>
      <c r="B937" s="3"/>
      <c r="C937" s="3"/>
      <c r="D937" s="3"/>
      <c r="E937" s="3"/>
      <c r="F937" s="3"/>
      <c r="G937" s="3"/>
      <c r="H937" s="3"/>
      <c r="I937" s="3"/>
      <c r="J937" s="3"/>
    </row>
    <row r="938" ht="15.75" customHeight="1">
      <c r="A938" s="3"/>
      <c r="B938" s="3"/>
      <c r="C938" s="3"/>
      <c r="D938" s="3"/>
      <c r="E938" s="3"/>
      <c r="F938" s="3"/>
      <c r="G938" s="3"/>
      <c r="H938" s="3"/>
      <c r="I938" s="3"/>
      <c r="J938" s="3"/>
    </row>
    <row r="939" ht="15.75" customHeight="1">
      <c r="A939" s="3"/>
      <c r="B939" s="3"/>
      <c r="C939" s="3"/>
      <c r="D939" s="3"/>
      <c r="E939" s="3"/>
      <c r="F939" s="3"/>
      <c r="G939" s="3"/>
      <c r="H939" s="3"/>
      <c r="I939" s="3"/>
      <c r="J939" s="3"/>
    </row>
    <row r="940" ht="15.75" customHeight="1">
      <c r="A940" s="3"/>
      <c r="B940" s="3"/>
      <c r="C940" s="3"/>
      <c r="D940" s="3"/>
      <c r="E940" s="3"/>
      <c r="F940" s="3"/>
      <c r="G940" s="3"/>
      <c r="H940" s="3"/>
      <c r="I940" s="3"/>
      <c r="J940" s="3"/>
    </row>
    <row r="941" ht="15.75" customHeight="1">
      <c r="A941" s="3"/>
      <c r="B941" s="3"/>
      <c r="C941" s="3"/>
      <c r="D941" s="3"/>
      <c r="E941" s="3"/>
      <c r="F941" s="3"/>
      <c r="G941" s="3"/>
      <c r="H941" s="3"/>
      <c r="I941" s="3"/>
      <c r="J941" s="3"/>
    </row>
    <row r="942" ht="15.75" customHeight="1">
      <c r="A942" s="3"/>
      <c r="B942" s="3"/>
      <c r="C942" s="3"/>
      <c r="D942" s="3"/>
      <c r="E942" s="3"/>
      <c r="F942" s="3"/>
      <c r="G942" s="3"/>
      <c r="H942" s="3"/>
      <c r="I942" s="3"/>
      <c r="J942" s="3"/>
    </row>
    <row r="943" ht="15.75" customHeight="1">
      <c r="A943" s="3"/>
      <c r="B943" s="3"/>
      <c r="C943" s="3"/>
      <c r="D943" s="3"/>
      <c r="E943" s="3"/>
      <c r="F943" s="3"/>
      <c r="G943" s="3"/>
      <c r="H943" s="3"/>
      <c r="I943" s="3"/>
      <c r="J943" s="3"/>
    </row>
    <row r="944" ht="15.75" customHeight="1">
      <c r="A944" s="3"/>
      <c r="B944" s="3"/>
      <c r="C944" s="3"/>
      <c r="D944" s="3"/>
      <c r="E944" s="3"/>
      <c r="F944" s="3"/>
      <c r="G944" s="3"/>
      <c r="H944" s="3"/>
      <c r="I944" s="3"/>
      <c r="J944" s="3"/>
    </row>
    <row r="945" ht="15.75" customHeight="1">
      <c r="A945" s="3"/>
      <c r="B945" s="3"/>
      <c r="C945" s="3"/>
      <c r="D945" s="3"/>
      <c r="E945" s="3"/>
      <c r="F945" s="3"/>
      <c r="G945" s="3"/>
      <c r="H945" s="3"/>
      <c r="I945" s="3"/>
      <c r="J945" s="3"/>
    </row>
    <row r="946" ht="15.75" customHeight="1">
      <c r="A946" s="3"/>
      <c r="B946" s="3"/>
      <c r="C946" s="3"/>
      <c r="D946" s="3"/>
      <c r="E946" s="3"/>
      <c r="F946" s="3"/>
      <c r="G946" s="3"/>
      <c r="H946" s="3"/>
      <c r="I946" s="3"/>
      <c r="J946" s="3"/>
    </row>
    <row r="947" ht="15.75" customHeight="1">
      <c r="A947" s="3"/>
      <c r="B947" s="3"/>
      <c r="C947" s="3"/>
      <c r="D947" s="3"/>
      <c r="E947" s="3"/>
      <c r="F947" s="3"/>
      <c r="G947" s="3"/>
      <c r="H947" s="3"/>
      <c r="I947" s="3"/>
      <c r="J947" s="3"/>
    </row>
    <row r="948" ht="15.75" customHeight="1">
      <c r="A948" s="3"/>
      <c r="B948" s="3"/>
      <c r="C948" s="3"/>
      <c r="D948" s="3"/>
      <c r="E948" s="3"/>
      <c r="F948" s="3"/>
      <c r="G948" s="3"/>
      <c r="H948" s="3"/>
      <c r="I948" s="3"/>
      <c r="J948" s="3"/>
    </row>
    <row r="949" ht="15.75" customHeight="1">
      <c r="A949" s="3"/>
      <c r="B949" s="3"/>
      <c r="C949" s="3"/>
      <c r="D949" s="3"/>
      <c r="E949" s="3"/>
      <c r="F949" s="3"/>
      <c r="G949" s="3"/>
      <c r="H949" s="3"/>
      <c r="I949" s="3"/>
      <c r="J949" s="3"/>
    </row>
    <row r="950" ht="15.75" customHeight="1">
      <c r="A950" s="3"/>
      <c r="B950" s="3"/>
      <c r="C950" s="3"/>
      <c r="D950" s="3"/>
      <c r="E950" s="3"/>
      <c r="F950" s="3"/>
      <c r="G950" s="3"/>
      <c r="H950" s="3"/>
      <c r="I950" s="3"/>
      <c r="J950" s="3"/>
    </row>
    <row r="951" ht="15.75" customHeight="1">
      <c r="A951" s="3"/>
      <c r="B951" s="3"/>
      <c r="C951" s="3"/>
      <c r="D951" s="3"/>
      <c r="E951" s="3"/>
      <c r="F951" s="3"/>
      <c r="G951" s="3"/>
      <c r="H951" s="3"/>
      <c r="I951" s="3"/>
      <c r="J951" s="3"/>
    </row>
    <row r="952" ht="15.75" customHeight="1">
      <c r="A952" s="3"/>
      <c r="B952" s="3"/>
      <c r="C952" s="3"/>
      <c r="D952" s="3"/>
      <c r="E952" s="3"/>
      <c r="F952" s="3"/>
      <c r="G952" s="3"/>
      <c r="H952" s="3"/>
      <c r="I952" s="3"/>
      <c r="J952" s="3"/>
    </row>
    <row r="953" ht="15.75" customHeight="1">
      <c r="A953" s="3"/>
      <c r="B953" s="3"/>
      <c r="C953" s="3"/>
      <c r="D953" s="3"/>
      <c r="E953" s="3"/>
      <c r="F953" s="3"/>
      <c r="G953" s="3"/>
      <c r="H953" s="3"/>
      <c r="I953" s="3"/>
      <c r="J953" s="3"/>
    </row>
    <row r="954" ht="15.75" customHeight="1">
      <c r="A954" s="3"/>
      <c r="B954" s="3"/>
      <c r="C954" s="3"/>
      <c r="D954" s="3"/>
      <c r="E954" s="3"/>
      <c r="F954" s="3"/>
      <c r="G954" s="3"/>
      <c r="H954" s="3"/>
      <c r="I954" s="3"/>
      <c r="J954" s="3"/>
    </row>
    <row r="955" ht="15.75" customHeight="1">
      <c r="A955" s="3"/>
      <c r="B955" s="3"/>
      <c r="C955" s="3"/>
      <c r="D955" s="3"/>
      <c r="E955" s="3"/>
      <c r="F955" s="3"/>
      <c r="G955" s="3"/>
      <c r="H955" s="3"/>
      <c r="I955" s="3"/>
      <c r="J955" s="3"/>
    </row>
    <row r="956" ht="15.75" customHeight="1">
      <c r="A956" s="3"/>
      <c r="B956" s="3"/>
      <c r="C956" s="3"/>
      <c r="D956" s="3"/>
      <c r="E956" s="3"/>
      <c r="F956" s="3"/>
      <c r="G956" s="3"/>
      <c r="H956" s="3"/>
      <c r="I956" s="3"/>
      <c r="J956" s="3"/>
    </row>
    <row r="957" ht="15.75" customHeight="1">
      <c r="A957" s="3"/>
      <c r="B957" s="3"/>
      <c r="C957" s="3"/>
      <c r="D957" s="3"/>
      <c r="E957" s="3"/>
      <c r="F957" s="3"/>
      <c r="G957" s="3"/>
      <c r="H957" s="3"/>
      <c r="I957" s="3"/>
      <c r="J957" s="3"/>
    </row>
    <row r="958" ht="15.75" customHeight="1">
      <c r="A958" s="3"/>
      <c r="B958" s="3"/>
      <c r="C958" s="3"/>
      <c r="D958" s="3"/>
      <c r="E958" s="3"/>
      <c r="F958" s="3"/>
      <c r="G958" s="3"/>
      <c r="H958" s="3"/>
      <c r="I958" s="3"/>
      <c r="J958" s="3"/>
    </row>
    <row r="959" ht="15.75" customHeight="1">
      <c r="A959" s="3"/>
      <c r="B959" s="3"/>
      <c r="C959" s="3"/>
      <c r="D959" s="3"/>
      <c r="E959" s="3"/>
      <c r="F959" s="3"/>
      <c r="G959" s="3"/>
      <c r="H959" s="3"/>
      <c r="I959" s="3"/>
      <c r="J959" s="3"/>
    </row>
    <row r="960" ht="15.75" customHeight="1">
      <c r="A960" s="3"/>
      <c r="B960" s="3"/>
      <c r="C960" s="3"/>
      <c r="D960" s="3"/>
      <c r="E960" s="3"/>
      <c r="F960" s="3"/>
      <c r="G960" s="3"/>
      <c r="H960" s="3"/>
      <c r="I960" s="3"/>
      <c r="J960" s="3"/>
    </row>
    <row r="961" ht="15.75" customHeight="1">
      <c r="A961" s="3"/>
      <c r="B961" s="3"/>
      <c r="C961" s="3"/>
      <c r="D961" s="3"/>
      <c r="E961" s="3"/>
      <c r="F961" s="3"/>
      <c r="G961" s="3"/>
      <c r="H961" s="3"/>
      <c r="I961" s="3"/>
      <c r="J961" s="3"/>
    </row>
    <row r="962" ht="15.75" customHeight="1">
      <c r="A962" s="3"/>
      <c r="B962" s="3"/>
      <c r="C962" s="3"/>
      <c r="D962" s="3"/>
      <c r="E962" s="3"/>
      <c r="F962" s="3"/>
      <c r="G962" s="3"/>
      <c r="H962" s="3"/>
      <c r="I962" s="3"/>
      <c r="J962" s="3"/>
    </row>
    <row r="963" ht="15.75" customHeight="1">
      <c r="A963" s="3"/>
      <c r="B963" s="3"/>
      <c r="C963" s="3"/>
      <c r="D963" s="3"/>
      <c r="E963" s="3"/>
      <c r="F963" s="3"/>
      <c r="G963" s="3"/>
      <c r="H963" s="3"/>
      <c r="I963" s="3"/>
      <c r="J963" s="3"/>
    </row>
    <row r="964" ht="15.75" customHeight="1">
      <c r="A964" s="3"/>
      <c r="B964" s="3"/>
      <c r="C964" s="3"/>
      <c r="D964" s="3"/>
      <c r="E964" s="3"/>
      <c r="F964" s="3"/>
      <c r="G964" s="3"/>
      <c r="H964" s="3"/>
      <c r="I964" s="3"/>
      <c r="J964" s="3"/>
    </row>
    <row r="965" ht="15.75" customHeight="1">
      <c r="A965" s="3"/>
      <c r="B965" s="3"/>
      <c r="C965" s="3"/>
      <c r="D965" s="3"/>
      <c r="E965" s="3"/>
      <c r="F965" s="3"/>
      <c r="G965" s="3"/>
      <c r="H965" s="3"/>
      <c r="I965" s="3"/>
      <c r="J965" s="3"/>
    </row>
    <row r="966" ht="15.75" customHeight="1">
      <c r="A966" s="3"/>
      <c r="B966" s="3"/>
      <c r="C966" s="3"/>
      <c r="D966" s="3"/>
      <c r="E966" s="3"/>
      <c r="F966" s="3"/>
      <c r="G966" s="3"/>
      <c r="H966" s="3"/>
      <c r="I966" s="3"/>
      <c r="J966" s="3"/>
    </row>
    <row r="967" ht="15.75" customHeight="1">
      <c r="A967" s="3"/>
      <c r="B967" s="3"/>
      <c r="C967" s="3"/>
      <c r="D967" s="3"/>
      <c r="E967" s="3"/>
      <c r="F967" s="3"/>
      <c r="G967" s="3"/>
      <c r="H967" s="3"/>
      <c r="I967" s="3"/>
      <c r="J967" s="3"/>
    </row>
    <row r="968" ht="15.75" customHeight="1">
      <c r="A968" s="3"/>
      <c r="B968" s="3"/>
      <c r="C968" s="3"/>
      <c r="D968" s="3"/>
      <c r="E968" s="3"/>
      <c r="F968" s="3"/>
      <c r="G968" s="3"/>
      <c r="H968" s="3"/>
      <c r="I968" s="3"/>
      <c r="J968" s="3"/>
    </row>
    <row r="969" ht="15.75" customHeight="1">
      <c r="A969" s="3"/>
      <c r="B969" s="3"/>
      <c r="C969" s="3"/>
      <c r="D969" s="3"/>
      <c r="E969" s="3"/>
      <c r="F969" s="3"/>
      <c r="G969" s="3"/>
      <c r="H969" s="3"/>
      <c r="I969" s="3"/>
      <c r="J969" s="3"/>
    </row>
    <row r="970" ht="15.75" customHeight="1">
      <c r="A970" s="3"/>
      <c r="B970" s="3"/>
      <c r="C970" s="3"/>
      <c r="D970" s="3"/>
      <c r="E970" s="3"/>
      <c r="F970" s="3"/>
      <c r="G970" s="3"/>
      <c r="H970" s="3"/>
      <c r="I970" s="3"/>
      <c r="J970" s="3"/>
    </row>
    <row r="971" ht="15.75" customHeight="1">
      <c r="A971" s="3"/>
      <c r="B971" s="3"/>
      <c r="C971" s="3"/>
      <c r="D971" s="3"/>
      <c r="E971" s="3"/>
      <c r="F971" s="3"/>
      <c r="G971" s="3"/>
      <c r="H971" s="3"/>
      <c r="I971" s="3"/>
      <c r="J971" s="3"/>
    </row>
    <row r="972" ht="15.75" customHeight="1">
      <c r="A972" s="3"/>
      <c r="B972" s="3"/>
      <c r="C972" s="3"/>
      <c r="D972" s="3"/>
      <c r="E972" s="3"/>
      <c r="F972" s="3"/>
      <c r="G972" s="3"/>
      <c r="H972" s="3"/>
      <c r="I972" s="3"/>
      <c r="J972" s="3"/>
    </row>
    <row r="973" ht="15.75" customHeight="1">
      <c r="A973" s="3"/>
      <c r="B973" s="3"/>
      <c r="C973" s="3"/>
      <c r="D973" s="3"/>
      <c r="E973" s="3"/>
      <c r="F973" s="3"/>
      <c r="G973" s="3"/>
      <c r="H973" s="3"/>
      <c r="I973" s="3"/>
      <c r="J973" s="3"/>
    </row>
    <row r="974" ht="15.75" customHeight="1">
      <c r="A974" s="3"/>
      <c r="B974" s="3"/>
      <c r="C974" s="3"/>
      <c r="D974" s="3"/>
      <c r="E974" s="3"/>
      <c r="F974" s="3"/>
      <c r="G974" s="3"/>
      <c r="H974" s="3"/>
      <c r="I974" s="3"/>
      <c r="J974" s="3"/>
    </row>
    <row r="975" ht="15.75" customHeight="1">
      <c r="A975" s="3"/>
      <c r="B975" s="3"/>
      <c r="C975" s="3"/>
      <c r="D975" s="3"/>
      <c r="E975" s="3"/>
      <c r="F975" s="3"/>
      <c r="G975" s="3"/>
      <c r="H975" s="3"/>
      <c r="I975" s="3"/>
      <c r="J975" s="3"/>
    </row>
    <row r="976" ht="15.75" customHeight="1">
      <c r="A976" s="3"/>
      <c r="B976" s="3"/>
      <c r="C976" s="3"/>
      <c r="D976" s="3"/>
      <c r="E976" s="3"/>
      <c r="F976" s="3"/>
      <c r="G976" s="3"/>
      <c r="H976" s="3"/>
      <c r="I976" s="3"/>
      <c r="J976" s="3"/>
    </row>
    <row r="977" ht="15.75" customHeight="1">
      <c r="A977" s="3"/>
      <c r="B977" s="3"/>
      <c r="C977" s="3"/>
      <c r="D977" s="3"/>
      <c r="E977" s="3"/>
      <c r="F977" s="3"/>
      <c r="G977" s="3"/>
      <c r="H977" s="3"/>
      <c r="I977" s="3"/>
      <c r="J977" s="3"/>
    </row>
    <row r="978" ht="15.75" customHeight="1">
      <c r="A978" s="3"/>
      <c r="B978" s="3"/>
      <c r="C978" s="3"/>
      <c r="D978" s="3"/>
      <c r="E978" s="3"/>
      <c r="F978" s="3"/>
      <c r="G978" s="3"/>
      <c r="H978" s="3"/>
      <c r="I978" s="3"/>
      <c r="J978" s="3"/>
    </row>
    <row r="979" ht="15.75" customHeight="1">
      <c r="A979" s="3"/>
      <c r="B979" s="3"/>
      <c r="C979" s="3"/>
      <c r="D979" s="3"/>
      <c r="E979" s="3"/>
      <c r="F979" s="3"/>
      <c r="G979" s="3"/>
      <c r="H979" s="3"/>
      <c r="I979" s="3"/>
      <c r="J979" s="3"/>
    </row>
    <row r="980" ht="15.75" customHeight="1">
      <c r="A980" s="3"/>
      <c r="B980" s="3"/>
      <c r="C980" s="3"/>
      <c r="D980" s="3"/>
      <c r="E980" s="3"/>
      <c r="F980" s="3"/>
      <c r="G980" s="3"/>
      <c r="H980" s="3"/>
      <c r="I980" s="3"/>
      <c r="J980" s="3"/>
    </row>
    <row r="981" ht="15.75" customHeight="1">
      <c r="A981" s="3"/>
      <c r="B981" s="3"/>
      <c r="C981" s="3"/>
      <c r="D981" s="3"/>
      <c r="E981" s="3"/>
      <c r="F981" s="3"/>
      <c r="G981" s="3"/>
      <c r="H981" s="3"/>
      <c r="I981" s="3"/>
      <c r="J981" s="3"/>
    </row>
    <row r="982" ht="15.75" customHeight="1">
      <c r="A982" s="3"/>
      <c r="B982" s="3"/>
      <c r="C982" s="3"/>
      <c r="D982" s="3"/>
      <c r="E982" s="3"/>
      <c r="F982" s="3"/>
      <c r="G982" s="3"/>
      <c r="H982" s="3"/>
      <c r="I982" s="3"/>
      <c r="J982" s="3"/>
    </row>
    <row r="983" ht="15.75" customHeight="1">
      <c r="A983" s="3"/>
      <c r="B983" s="3"/>
      <c r="C983" s="3"/>
      <c r="D983" s="3"/>
      <c r="E983" s="3"/>
      <c r="F983" s="3"/>
      <c r="G983" s="3"/>
      <c r="H983" s="3"/>
      <c r="I983" s="3"/>
      <c r="J983" s="3"/>
    </row>
    <row r="984" ht="15.75" customHeight="1">
      <c r="A984" s="3"/>
      <c r="B984" s="3"/>
      <c r="C984" s="3"/>
      <c r="D984" s="3"/>
      <c r="E984" s="3"/>
      <c r="F984" s="3"/>
      <c r="G984" s="3"/>
      <c r="H984" s="3"/>
      <c r="I984" s="3"/>
      <c r="J984" s="3"/>
    </row>
    <row r="985" ht="15.75" customHeight="1">
      <c r="A985" s="3"/>
      <c r="B985" s="3"/>
      <c r="C985" s="3"/>
      <c r="D985" s="3"/>
      <c r="E985" s="3"/>
      <c r="F985" s="3"/>
      <c r="G985" s="3"/>
      <c r="H985" s="3"/>
      <c r="I985" s="3"/>
      <c r="J985" s="3"/>
    </row>
    <row r="986" ht="15.75" customHeight="1">
      <c r="A986" s="3"/>
      <c r="B986" s="3"/>
      <c r="C986" s="3"/>
      <c r="D986" s="3"/>
      <c r="E986" s="3"/>
      <c r="F986" s="3"/>
      <c r="G986" s="3"/>
      <c r="H986" s="3"/>
      <c r="I986" s="3"/>
      <c r="J986" s="3"/>
    </row>
    <row r="987" ht="15.75" customHeight="1">
      <c r="A987" s="3"/>
      <c r="B987" s="3"/>
      <c r="C987" s="3"/>
      <c r="D987" s="3"/>
      <c r="E987" s="3"/>
      <c r="F987" s="3"/>
      <c r="G987" s="3"/>
      <c r="H987" s="3"/>
      <c r="I987" s="3"/>
      <c r="J987" s="3"/>
    </row>
    <row r="988" ht="15.75" customHeight="1">
      <c r="A988" s="3"/>
      <c r="B988" s="3"/>
      <c r="C988" s="3"/>
      <c r="D988" s="3"/>
      <c r="E988" s="3"/>
      <c r="F988" s="3"/>
      <c r="G988" s="3"/>
      <c r="H988" s="3"/>
      <c r="I988" s="3"/>
      <c r="J988" s="3"/>
    </row>
    <row r="989" ht="15.75" customHeight="1">
      <c r="A989" s="3"/>
      <c r="B989" s="3"/>
      <c r="C989" s="3"/>
      <c r="D989" s="3"/>
      <c r="E989" s="3"/>
      <c r="F989" s="3"/>
      <c r="G989" s="3"/>
      <c r="H989" s="3"/>
      <c r="I989" s="3"/>
      <c r="J989" s="3"/>
    </row>
    <row r="990" ht="15.75" customHeight="1">
      <c r="A990" s="3"/>
      <c r="B990" s="3"/>
      <c r="C990" s="3"/>
      <c r="D990" s="3"/>
      <c r="E990" s="3"/>
      <c r="F990" s="3"/>
      <c r="G990" s="3"/>
      <c r="H990" s="3"/>
      <c r="I990" s="3"/>
      <c r="J990" s="3"/>
    </row>
    <row r="991" ht="15.75" customHeight="1">
      <c r="A991" s="3"/>
      <c r="B991" s="3"/>
      <c r="C991" s="3"/>
      <c r="D991" s="3"/>
      <c r="E991" s="3"/>
      <c r="F991" s="3"/>
      <c r="G991" s="3"/>
      <c r="H991" s="3"/>
      <c r="I991" s="3"/>
      <c r="J991" s="3"/>
    </row>
    <row r="992" ht="15.75" customHeight="1">
      <c r="A992" s="3"/>
      <c r="B992" s="3"/>
      <c r="C992" s="3"/>
      <c r="D992" s="3"/>
      <c r="E992" s="3"/>
      <c r="F992" s="3"/>
      <c r="G992" s="3"/>
      <c r="H992" s="3"/>
      <c r="I992" s="3"/>
      <c r="J992" s="3"/>
    </row>
    <row r="993" ht="15.75" customHeight="1">
      <c r="A993" s="3"/>
      <c r="B993" s="3"/>
      <c r="C993" s="3"/>
      <c r="D993" s="3"/>
      <c r="E993" s="3"/>
      <c r="F993" s="3"/>
      <c r="G993" s="3"/>
      <c r="H993" s="3"/>
      <c r="I993" s="3"/>
      <c r="J993" s="3"/>
    </row>
    <row r="994" ht="15.75" customHeight="1">
      <c r="A994" s="3"/>
      <c r="B994" s="3"/>
      <c r="C994" s="3"/>
      <c r="D994" s="3"/>
      <c r="E994" s="3"/>
      <c r="F994" s="3"/>
      <c r="G994" s="3"/>
      <c r="H994" s="3"/>
      <c r="I994" s="3"/>
      <c r="J994" s="3"/>
    </row>
    <row r="995" ht="15.75" customHeight="1">
      <c r="A995" s="3"/>
      <c r="B995" s="3"/>
      <c r="C995" s="3"/>
      <c r="D995" s="3"/>
      <c r="E995" s="3"/>
      <c r="F995" s="3"/>
      <c r="G995" s="3"/>
      <c r="H995" s="3"/>
      <c r="I995" s="3"/>
      <c r="J995" s="3"/>
    </row>
    <row r="996" ht="15.75" customHeight="1">
      <c r="A996" s="3"/>
      <c r="B996" s="3"/>
      <c r="C996" s="3"/>
      <c r="D996" s="3"/>
      <c r="E996" s="3"/>
      <c r="F996" s="3"/>
      <c r="G996" s="3"/>
      <c r="H996" s="3"/>
      <c r="I996" s="3"/>
      <c r="J996" s="3"/>
    </row>
    <row r="997" ht="15.75" customHeight="1">
      <c r="A997" s="3"/>
      <c r="B997" s="3"/>
      <c r="C997" s="3"/>
      <c r="D997" s="3"/>
      <c r="E997" s="3"/>
      <c r="F997" s="3"/>
      <c r="G997" s="3"/>
      <c r="H997" s="3"/>
      <c r="I997" s="3"/>
      <c r="J997" s="3"/>
    </row>
    <row r="998" ht="15.75" customHeight="1">
      <c r="A998" s="3"/>
      <c r="B998" s="3"/>
      <c r="C998" s="3"/>
      <c r="D998" s="3"/>
      <c r="E998" s="3"/>
      <c r="F998" s="3"/>
      <c r="G998" s="3"/>
      <c r="H998" s="3"/>
      <c r="I998" s="3"/>
      <c r="J998" s="3"/>
    </row>
    <row r="999" ht="15.75" customHeight="1">
      <c r="A999" s="3"/>
      <c r="B999" s="3"/>
      <c r="C999" s="3"/>
      <c r="D999" s="3"/>
      <c r="E999" s="3"/>
      <c r="F999" s="3"/>
      <c r="G999" s="3"/>
      <c r="H999" s="3"/>
      <c r="I999" s="3"/>
      <c r="J999" s="3"/>
    </row>
    <row r="1000" ht="15.75" customHeight="1">
      <c r="A1000" s="3"/>
      <c r="B1000" s="3"/>
      <c r="C1000" s="3"/>
      <c r="D1000" s="3"/>
      <c r="E1000" s="3"/>
      <c r="F1000" s="3"/>
      <c r="G1000" s="3"/>
      <c r="H1000" s="3"/>
      <c r="I1000" s="3"/>
      <c r="J1000" s="3"/>
    </row>
  </sheetData>
  <mergeCells count="2">
    <mergeCell ref="A1:J1"/>
    <mergeCell ref="A2:J2"/>
  </mergeCells>
  <conditionalFormatting sqref="H5:H20">
    <cfRule type="colorScale" priority="1">
      <colorScale>
        <cfvo type="formula" val="0"/>
        <cfvo type="formula" val="0.5"/>
        <cfvo type="formula" val="1"/>
        <color rgb="FFF8696B"/>
        <color rgb="FFFFEB84"/>
        <color rgb="FF63BE7B"/>
      </colorScale>
    </cfRule>
  </conditionalFormatting>
  <conditionalFormatting sqref="J5:J21">
    <cfRule type="colorScale" priority="2">
      <colorScale>
        <cfvo type="formula" val="0"/>
        <cfvo type="formula" val="0.5"/>
        <cfvo type="formula" val="1"/>
        <color rgb="FFF8696B"/>
        <color rgb="FFFFEB84"/>
        <color rgb="FF63BE7B"/>
      </colorScale>
    </cfRule>
  </conditionalFormatting>
  <printOptions/>
  <pageMargins bottom="1.0" footer="0.0" header="0.0" left="0.75" right="0.75" top="1.0"/>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2026-05-14T02:34:24Z</dcterms:created>
  <dc:creator>openpyxl</dc:creator>
</cp:coreProperties>
</file>

<file path=docProps/custom.xml><?xml version="1.0" encoding="utf-8"?>
<Properties xmlns="http://schemas.openxmlformats.org/officeDocument/2006/custom-properties" xmlns:vt="http://schemas.openxmlformats.org/officeDocument/2006/docPropsVTypes"/>
</file>